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krifst.forstj\Upplýsingamiðlun\Heimasíða\2019\juni\"/>
    </mc:Choice>
  </mc:AlternateContent>
  <bookViews>
    <workbookView xWindow="1695" yWindow="2400" windowWidth="10050" windowHeight="9195" tabRatio="810"/>
  </bookViews>
  <sheets>
    <sheet name="Forsíða " sheetId="31" r:id="rId1"/>
    <sheet name="Inngangur" sheetId="32" r:id="rId2"/>
    <sheet name="Lánast-Rekstraryfirlit" sheetId="19" r:id="rId3"/>
    <sheet name="Lánast-Efnahagsreikn " sheetId="20" r:id="rId4"/>
    <sheet name="Lánast-Útlán-innlán" sheetId="21" r:id="rId5"/>
    <sheet name="Lánast-eigið fé" sheetId="22" r:id="rId6"/>
    <sheet name="Verðbréfaf-Rekst og efnaha" sheetId="23" r:id="rId7"/>
    <sheet name="Rekstrarfél-Rekst og efnaha " sheetId="28" r:id="rId8"/>
    <sheet name="I Starfsmannafjöldi fft. " sheetId="34" r:id="rId9"/>
    <sheet name="II Starfsmannafjöldi fft. " sheetId="35" r:id="rId10"/>
    <sheet name="Afgreiðslur banka og sparisjóða" sheetId="37" r:id="rId11"/>
  </sheets>
  <externalReferences>
    <externalReference r:id="rId12"/>
  </externalReferences>
  <definedNames>
    <definedName name="Á" localSheetId="3">#REF!</definedName>
    <definedName name="Á" localSheetId="5">#REF!</definedName>
    <definedName name="Á" localSheetId="2">#REF!</definedName>
    <definedName name="Á" localSheetId="4">#REF!</definedName>
    <definedName name="Á" localSheetId="7">#REF!</definedName>
    <definedName name="Á" localSheetId="6">#REF!</definedName>
    <definedName name="Á">#REF!</definedName>
    <definedName name="_xlnm.Print_Area" localSheetId="10">'Afgreiðslur banka og sparisjóða'!$A$1:$F$41</definedName>
    <definedName name="_xlnm.Print_Area" localSheetId="8">'I Starfsmannafjöldi fft. '!$A$1:$D$36</definedName>
    <definedName name="_xlnm.Print_Area" localSheetId="9">'II Starfsmannafjöldi fft. '!$A$1:$D$43</definedName>
    <definedName name="_xlnm.Print_Area" localSheetId="3">'Lánast-Efnahagsreikn '!$A$1:$H$55</definedName>
    <definedName name="_xlnm.Print_Area" localSheetId="5">'Lánast-eigið fé'!$A$1:$I$46</definedName>
    <definedName name="_xlnm.Print_Area" localSheetId="2">'Lánast-Rekstraryfirlit'!$A$1:$F$45</definedName>
    <definedName name="_xlnm.Print_Area" localSheetId="4">'Lánast-Útlán-innlán'!$A$1:$H$38</definedName>
    <definedName name="_xlnm.Print_Area" localSheetId="7">'Rekstrarfél-Rekst og efnaha '!$A$1:$H$60</definedName>
    <definedName name="_xlnm.Print_Area" localSheetId="6">'Verðbréfaf-Rekst og efnaha'!$A$1:$H$29</definedName>
    <definedName name="_xlnm.Print_Titles" localSheetId="3">'Lánast-Efnahagsreikn '!$1:$1</definedName>
    <definedName name="_xlnm.Print_Titles" localSheetId="5">'Lánast-eigið fé'!$1:$1</definedName>
    <definedName name="PrufunFagfestingarsjodur" localSheetId="7">#REF!</definedName>
    <definedName name="PrufunFagfestingarsjodur">#REF!</definedName>
    <definedName name="Uppgjdagur">'[1]ebl.1.0 '!$C$12</definedName>
    <definedName name="X" localSheetId="7">#REF!</definedName>
    <definedName name="X">#REF!</definedName>
  </definedNames>
  <calcPr calcId="162913"/>
</workbook>
</file>

<file path=xl/calcChain.xml><?xml version="1.0" encoding="utf-8"?>
<calcChain xmlns="http://schemas.openxmlformats.org/spreadsheetml/2006/main">
  <c r="E32" i="21" l="1"/>
  <c r="C32" i="21"/>
  <c r="C33" i="19"/>
  <c r="C39" i="35" l="1"/>
  <c r="C32" i="35"/>
  <c r="C18" i="35"/>
  <c r="C33" i="34"/>
  <c r="C22" i="34"/>
  <c r="C13" i="34"/>
  <c r="F17" i="28" l="1"/>
  <c r="F16" i="28"/>
  <c r="F15" i="28"/>
  <c r="F14" i="28"/>
  <c r="F13" i="28"/>
  <c r="F12" i="28"/>
  <c r="F11" i="28"/>
  <c r="F10" i="28"/>
  <c r="F9" i="28"/>
  <c r="F19" i="23"/>
  <c r="F18" i="23"/>
  <c r="F16" i="23"/>
  <c r="F12" i="23"/>
  <c r="F11" i="23"/>
  <c r="E23" i="22"/>
  <c r="E28" i="22"/>
  <c r="D18" i="22"/>
  <c r="E19" i="22"/>
  <c r="D19" i="22"/>
  <c r="E18" i="22"/>
  <c r="E27" i="22" l="1"/>
  <c r="E11" i="22"/>
  <c r="E16" i="22"/>
  <c r="E17" i="22"/>
  <c r="D17" i="22"/>
  <c r="E20" i="23" l="1"/>
  <c r="D20" i="23"/>
  <c r="C20" i="23"/>
  <c r="F28" i="22"/>
  <c r="F27" i="22"/>
  <c r="G11" i="22"/>
  <c r="C29" i="19" l="1"/>
  <c r="D13" i="19"/>
  <c r="C13" i="19"/>
  <c r="C36" i="19" s="1"/>
  <c r="G9" i="28" l="1"/>
  <c r="G17" i="23"/>
  <c r="G10" i="28" l="1"/>
  <c r="F20" i="23" l="1"/>
  <c r="G11" i="23"/>
  <c r="C28" i="21"/>
  <c r="F19" i="22" l="1"/>
  <c r="F18" i="22"/>
  <c r="G18" i="22"/>
  <c r="G19" i="22" l="1"/>
  <c r="G12" i="23"/>
  <c r="F11" i="22" l="1"/>
  <c r="G15" i="23" l="1"/>
  <c r="D12" i="21" l="1"/>
  <c r="G14" i="23" l="1"/>
  <c r="G16" i="22" l="1"/>
  <c r="E12" i="20"/>
  <c r="F12" i="20"/>
  <c r="G10" i="22"/>
  <c r="E13" i="22" l="1"/>
  <c r="C18" i="28" l="1"/>
  <c r="C38" i="28"/>
  <c r="G17" i="28"/>
  <c r="D38" i="28"/>
  <c r="E18" i="28" l="1"/>
  <c r="D18" i="28"/>
  <c r="G12" i="28"/>
  <c r="F16" i="22"/>
  <c r="C12" i="21" l="1"/>
  <c r="F18" i="28" l="1"/>
  <c r="G16" i="28" l="1"/>
  <c r="G15" i="28"/>
  <c r="G14" i="28"/>
  <c r="G13" i="28"/>
  <c r="G11" i="28"/>
  <c r="D33" i="19" l="1"/>
  <c r="D33" i="22" l="1"/>
  <c r="C33" i="22"/>
  <c r="F34" i="20"/>
  <c r="E34" i="20"/>
  <c r="D34" i="20"/>
  <c r="C34" i="20"/>
  <c r="F12" i="21" l="1"/>
  <c r="F9" i="22" l="1"/>
  <c r="D12" i="20" l="1"/>
  <c r="G19" i="23" l="1"/>
  <c r="G18" i="23"/>
  <c r="G16" i="23"/>
  <c r="G13" i="23"/>
  <c r="G26" i="22" l="1"/>
  <c r="F25" i="22"/>
  <c r="F23" i="22"/>
  <c r="F26" i="22" l="1"/>
  <c r="F24" i="22"/>
  <c r="F17" i="22"/>
  <c r="F12" i="22"/>
  <c r="F10" i="22"/>
  <c r="D19" i="20" l="1"/>
  <c r="G9" i="22"/>
  <c r="G12" i="22"/>
  <c r="C13" i="22"/>
  <c r="D13" i="22"/>
  <c r="G17" i="22"/>
  <c r="C20" i="22"/>
  <c r="D20" i="22"/>
  <c r="E20" i="22"/>
  <c r="G23" i="22"/>
  <c r="G24" i="22"/>
  <c r="G25" i="22"/>
  <c r="G27" i="22"/>
  <c r="G28" i="22"/>
  <c r="C29" i="22"/>
  <c r="D29" i="22"/>
  <c r="E29" i="22"/>
  <c r="E12" i="21"/>
  <c r="D19" i="21"/>
  <c r="D32" i="21" s="1"/>
  <c r="F19" i="21"/>
  <c r="F32" i="21" s="1"/>
  <c r="D28" i="21"/>
  <c r="D20" i="19"/>
  <c r="D29" i="19"/>
  <c r="C12" i="20"/>
  <c r="F19" i="20"/>
  <c r="C29" i="20"/>
  <c r="D29" i="20"/>
  <c r="F29" i="20"/>
  <c r="F38" i="20" l="1"/>
  <c r="D38" i="20"/>
  <c r="E37" i="22"/>
  <c r="E38" i="22" s="1"/>
  <c r="D37" i="22"/>
  <c r="D38" i="22" s="1"/>
  <c r="C37" i="22"/>
  <c r="C38" i="22" s="1"/>
  <c r="C38" i="20"/>
  <c r="D36" i="19"/>
  <c r="E29" i="20"/>
  <c r="E38" i="20" s="1"/>
</calcChain>
</file>

<file path=xl/sharedStrings.xml><?xml version="1.0" encoding="utf-8"?>
<sst xmlns="http://schemas.openxmlformats.org/spreadsheetml/2006/main" count="347" uniqueCount="157">
  <si>
    <t>VIÐSKIPTABANKAR:</t>
  </si>
  <si>
    <t>SPARISJÓÐIR:</t>
  </si>
  <si>
    <t>Byggðastofnun</t>
  </si>
  <si>
    <t>Í þús.kr.</t>
  </si>
  <si>
    <t>Samtals</t>
  </si>
  <si>
    <t>Móðurfélag</t>
  </si>
  <si>
    <t>IFRS uppgjör</t>
  </si>
  <si>
    <t xml:space="preserve">   </t>
  </si>
  <si>
    <t>REKSTRARFÉLÖG VERÐBRÉFASJÓÐA</t>
  </si>
  <si>
    <t>Lánasjóður sveitarfélaga ohf.</t>
  </si>
  <si>
    <t xml:space="preserve">     </t>
  </si>
  <si>
    <t xml:space="preserve">Samstæða </t>
  </si>
  <si>
    <t>Íslandsbanki hf.</t>
  </si>
  <si>
    <t>Íbúðalánasjóður</t>
  </si>
  <si>
    <t xml:space="preserve"> </t>
  </si>
  <si>
    <t>Stefnir hf.</t>
  </si>
  <si>
    <t>Íslandssjóðir hf.</t>
  </si>
  <si>
    <t>Rekstrarfélag Virðingar hf.</t>
  </si>
  <si>
    <t>T-Plús hf.</t>
  </si>
  <si>
    <t>Verðbréfa- sjóðir</t>
  </si>
  <si>
    <t xml:space="preserve">Borgun hf. </t>
  </si>
  <si>
    <t xml:space="preserve">Valitor hf. </t>
  </si>
  <si>
    <t>Valitor hf.</t>
  </si>
  <si>
    <t>Samtals:</t>
  </si>
  <si>
    <t>Centra Fyrirtækjaráðgjöf hf.</t>
  </si>
  <si>
    <t>Jöklar-Verðbréf hf.</t>
  </si>
  <si>
    <t>1)</t>
  </si>
  <si>
    <t>2)</t>
  </si>
  <si>
    <t>3)</t>
  </si>
  <si>
    <t>Skáletruðu tölurnar þýða að eingöngu er um móðurfélagsuppgjör að ræða.</t>
  </si>
  <si>
    <t>Útlán til viðskiptavina og eignaleigusamningar. Ekki kröfur á lánastofnanir. Fullnustueignir ekki meðtaldar.</t>
  </si>
  <si>
    <t xml:space="preserve">Innlán frá viðskiptavinum. Í IFRS uppgjörum "Deposits other than from credit institutions". </t>
  </si>
  <si>
    <t>Hjá lánastofnunum með IFRS uppgjör er átt við "Hagnað/ tap ársins eftir skatta og aflagða starfsemi".</t>
  </si>
  <si>
    <t>Samstæða</t>
  </si>
  <si>
    <t>Tafla 6</t>
  </si>
  <si>
    <t>Landsbréf hf.</t>
  </si>
  <si>
    <t xml:space="preserve">Tafla 5 </t>
  </si>
  <si>
    <t xml:space="preserve">Stefnir hf. </t>
  </si>
  <si>
    <t xml:space="preserve">Landsbréf hf. </t>
  </si>
  <si>
    <t xml:space="preserve">Rekstrarfélag Virðingar hf. </t>
  </si>
  <si>
    <t>Samst.</t>
  </si>
  <si>
    <t>Summa Rekstrarfélag hf.</t>
  </si>
  <si>
    <t>Kortaþjónustan hf.</t>
  </si>
  <si>
    <t>Tafla 7</t>
  </si>
  <si>
    <t>Lánastofnanir o.fl. alls:</t>
  </si>
  <si>
    <t xml:space="preserve">REKSTRARFÉLÖG VERÐBRÉFASJÓÐA: </t>
  </si>
  <si>
    <t>Tafla 8</t>
  </si>
  <si>
    <t>Fjárfestingar- sjóðir</t>
  </si>
  <si>
    <t>Sparisjóður Höfðhverfinga ses.</t>
  </si>
  <si>
    <t>Sparisjóður Strandamanna ses.</t>
  </si>
  <si>
    <t>Sparisjóður Suður-Þingeyinga ses.</t>
  </si>
  <si>
    <t>ÍV sjóðir hf.</t>
  </si>
  <si>
    <t>Sparisjóður Austurlands hf.</t>
  </si>
  <si>
    <t xml:space="preserve">Sparisjóður Austurlands hf. </t>
  </si>
  <si>
    <t>GAMMA Capital Management hf.</t>
  </si>
  <si>
    <t>ALM Verðbréf hf.</t>
  </si>
  <si>
    <t xml:space="preserve">ÍV sjóðir hf. </t>
  </si>
  <si>
    <t>Hvorki eru meðtalin Valitor hf., sem er dótturfélag Arion banka hf., né Borgun hf., sem er dótturfélag Íslandsbanka hf.</t>
  </si>
  <si>
    <t xml:space="preserve">Hluti ársuppgjöra er óendurskoðaður. </t>
  </si>
  <si>
    <t xml:space="preserve">Arion banki hf. </t>
  </si>
  <si>
    <t xml:space="preserve">Landsbankinn hf.  </t>
  </si>
  <si>
    <t xml:space="preserve">Arctica Finance hf. </t>
  </si>
  <si>
    <t xml:space="preserve"> Almennt eigið fé þáttar 1</t>
  </si>
  <si>
    <t>(CET 1)</t>
  </si>
  <si>
    <t>Þ.a. hlutf. almenns eigin fjár þáttar 1 (%)</t>
  </si>
  <si>
    <t xml:space="preserve">Eiginfjár-hlutfall (%) </t>
  </si>
  <si>
    <t>Eiginfjár- hlutfall (%)</t>
  </si>
  <si>
    <t>Eiginfjár-hlutfall (%)</t>
  </si>
  <si>
    <t xml:space="preserve">Hjá lánastofnunum með IFRS uppgjör er átt við "Eigið fé og hlutdeild minni hluta". </t>
  </si>
  <si>
    <t xml:space="preserve">Landsbankinn hf. </t>
  </si>
  <si>
    <t>Landsbankinn hf.</t>
  </si>
  <si>
    <r>
      <t>LÁNAFYRIRTÆKI O.FL.:</t>
    </r>
    <r>
      <rPr>
        <sz val="9"/>
        <rFont val="Cambria"/>
        <family val="1"/>
        <scheme val="major"/>
      </rPr>
      <t xml:space="preserve"> </t>
    </r>
  </si>
  <si>
    <r>
      <t>Samstæða</t>
    </r>
    <r>
      <rPr>
        <b/>
        <i/>
        <vertAlign val="superscript"/>
        <sz val="9"/>
        <rFont val="Cambria"/>
        <family val="1"/>
        <scheme val="major"/>
      </rPr>
      <t xml:space="preserve"> </t>
    </r>
  </si>
  <si>
    <r>
      <t>Móðurfélag</t>
    </r>
    <r>
      <rPr>
        <i/>
        <vertAlign val="superscript"/>
        <sz val="9"/>
        <rFont val="Cambria"/>
        <family val="1"/>
        <scheme val="major"/>
      </rPr>
      <t xml:space="preserve"> </t>
    </r>
  </si>
  <si>
    <r>
      <t>Sparisjóður Austurlands hf.</t>
    </r>
    <r>
      <rPr>
        <vertAlign val="superscript"/>
        <sz val="9"/>
        <rFont val="Cambria"/>
        <family val="1"/>
        <scheme val="major"/>
      </rPr>
      <t xml:space="preserve"> </t>
    </r>
  </si>
  <si>
    <r>
      <t xml:space="preserve">Útlán til viðskiptavina </t>
    </r>
    <r>
      <rPr>
        <i/>
        <vertAlign val="superscript"/>
        <sz val="9"/>
        <rFont val="Cambria"/>
        <family val="1"/>
        <scheme val="major"/>
      </rPr>
      <t>1)</t>
    </r>
  </si>
  <si>
    <r>
      <t xml:space="preserve">Innlán </t>
    </r>
    <r>
      <rPr>
        <i/>
        <vertAlign val="superscript"/>
        <sz val="9"/>
        <rFont val="Cambria"/>
        <family val="1"/>
        <scheme val="major"/>
      </rPr>
      <t>2)</t>
    </r>
  </si>
  <si>
    <r>
      <t>Landsbankinn hf.</t>
    </r>
    <r>
      <rPr>
        <vertAlign val="superscript"/>
        <sz val="9"/>
        <rFont val="Cambria"/>
        <family val="1"/>
        <scheme val="major"/>
      </rPr>
      <t xml:space="preserve">  </t>
    </r>
  </si>
  <si>
    <r>
      <t xml:space="preserve">Tafla 4 </t>
    </r>
    <r>
      <rPr>
        <b/>
        <i/>
        <vertAlign val="superscript"/>
        <sz val="9"/>
        <rFont val="Cambria"/>
        <family val="1"/>
        <scheme val="major"/>
      </rPr>
      <t>1)</t>
    </r>
  </si>
  <si>
    <r>
      <t>Arion banki hf.</t>
    </r>
    <r>
      <rPr>
        <vertAlign val="superscript"/>
        <sz val="9"/>
        <rFont val="Cambria"/>
        <family val="1"/>
        <scheme val="major"/>
      </rPr>
      <t xml:space="preserve"> </t>
    </r>
  </si>
  <si>
    <r>
      <t>Fossar markaðir hf.</t>
    </r>
    <r>
      <rPr>
        <vertAlign val="superscript"/>
        <sz val="9"/>
        <rFont val="Cambria"/>
        <family val="1"/>
        <scheme val="major"/>
      </rPr>
      <t xml:space="preserve"> </t>
    </r>
  </si>
  <si>
    <t xml:space="preserve">VERÐBRÉFAFYRIRTÆKI </t>
  </si>
  <si>
    <r>
      <t xml:space="preserve">Hjá Íslenskum verðbréfum hf. </t>
    </r>
    <r>
      <rPr>
        <i/>
        <sz val="9"/>
        <rFont val="Cambria"/>
        <family val="1"/>
        <scheme val="major"/>
      </rPr>
      <t xml:space="preserve"> er um samstæðutölur að ræða.</t>
    </r>
  </si>
  <si>
    <t xml:space="preserve">Íslenskir fjárfestar hf. </t>
  </si>
  <si>
    <r>
      <t>GAMMA Capital Management hf.</t>
    </r>
    <r>
      <rPr>
        <vertAlign val="superscript"/>
        <sz val="9"/>
        <rFont val="Cambria"/>
        <family val="1"/>
        <scheme val="major"/>
      </rPr>
      <t xml:space="preserve"> </t>
    </r>
  </si>
  <si>
    <t xml:space="preserve">Akta sjóðir hf. </t>
  </si>
  <si>
    <r>
      <t>Akta sjóðir hf.</t>
    </r>
    <r>
      <rPr>
        <vertAlign val="superscript"/>
        <sz val="9"/>
        <rFont val="Cambria"/>
        <family val="1"/>
        <scheme val="major"/>
      </rPr>
      <t xml:space="preserve"> </t>
    </r>
  </si>
  <si>
    <t>REKSTRAR- OG EFNAHAGSUPPLÝSINGAR  31.12.2018</t>
  </si>
  <si>
    <t>Hagnaður / tap ársins 2018</t>
  </si>
  <si>
    <t>HEILDAREIGNIR VERÐBRÉFA- OG FJÁRFESTINGARSJÓÐA 31.12.2018</t>
  </si>
  <si>
    <t>HEILDAREIGNIR OG HREINAR EIGNIR FAGFJÁRFESTASJÓÐA 31.12.2018</t>
  </si>
  <si>
    <r>
      <t xml:space="preserve">Kvika banki hf. </t>
    </r>
    <r>
      <rPr>
        <vertAlign val="superscript"/>
        <sz val="9"/>
        <rFont val="Cambria"/>
        <family val="1"/>
        <scheme val="major"/>
      </rPr>
      <t xml:space="preserve"> </t>
    </r>
  </si>
  <si>
    <t>Lykill fjármögnun hf.</t>
  </si>
  <si>
    <t xml:space="preserve">Lykill fjármögnun hf. </t>
  </si>
  <si>
    <r>
      <t>Kvika banki hf.</t>
    </r>
    <r>
      <rPr>
        <vertAlign val="superscript"/>
        <sz val="9"/>
        <rFont val="Cambria"/>
        <family val="1"/>
        <scheme val="major"/>
      </rPr>
      <t xml:space="preserve"> </t>
    </r>
  </si>
  <si>
    <r>
      <t>Samtals án dótturfél. sem eru lánast:</t>
    </r>
    <r>
      <rPr>
        <b/>
        <i/>
        <vertAlign val="superscript"/>
        <sz val="9"/>
        <rFont val="Cambria"/>
        <family val="1"/>
        <scheme val="major"/>
      </rPr>
      <t xml:space="preserve"> 2</t>
    </r>
    <r>
      <rPr>
        <i/>
        <vertAlign val="superscript"/>
        <sz val="9"/>
        <rFont val="Cambria"/>
        <family val="1"/>
        <scheme val="major"/>
      </rPr>
      <t>)</t>
    </r>
  </si>
  <si>
    <t xml:space="preserve">VERÐBRÉFAFYRIRTÆKI: </t>
  </si>
  <si>
    <t>Reknir af rekstrarfélögum verðbréfasjóða og öðrum rekstraraðilum. Með öðrum rekstraraðilum er átt við aðila sem ekki 
hafa hlotið starfsleyfi sem rekstrarfélag verðbréfasjóða.</t>
  </si>
  <si>
    <t>FAGFJÁRFESTASJÓÐIR:</t>
  </si>
  <si>
    <r>
      <t>Júpíter rekstrarfélag hf.</t>
    </r>
    <r>
      <rPr>
        <vertAlign val="superscript"/>
        <sz val="9"/>
        <rFont val="Cambria"/>
        <family val="1"/>
        <scheme val="major"/>
      </rPr>
      <t>1)</t>
    </r>
  </si>
  <si>
    <t>ALDA sjóðir hf. sameinaðist Júpíter rekstrarfélagi hf. með ákvörðun FME 30.05.2018.</t>
  </si>
  <si>
    <r>
      <t>FAGFJÁRFESTASJÓÐIR</t>
    </r>
    <r>
      <rPr>
        <b/>
        <vertAlign val="superscript"/>
        <sz val="14"/>
        <rFont val="Cambria"/>
        <family val="1"/>
        <scheme val="major"/>
      </rPr>
      <t>2)3)</t>
    </r>
  </si>
  <si>
    <t>REKSTRARUPPLÝSINGAR  31.12.2018</t>
  </si>
  <si>
    <t>LÁNASTOFNANIR O.FL.</t>
  </si>
  <si>
    <t>EFNAHAGSUPPLÝSINGAR  31.12.2018</t>
  </si>
  <si>
    <t>STARFSMANNAFJÖLDI FJÁRMÁLAFYRIRTÆKJA O.FL.</t>
  </si>
  <si>
    <t xml:space="preserve">Íslandsbanki hf. </t>
  </si>
  <si>
    <t>Kvika banki hf.</t>
  </si>
  <si>
    <t xml:space="preserve">Sparisjóður Höfðhverfinga ses. </t>
  </si>
  <si>
    <t xml:space="preserve">Sparisjóður Strandamanna ses. </t>
  </si>
  <si>
    <t xml:space="preserve">Sparisjóður Suður-Þingeyinga ses. </t>
  </si>
  <si>
    <t xml:space="preserve">Lánasjóður sveitarfélaga ohf. </t>
  </si>
  <si>
    <t xml:space="preserve">ALM Verðbréf hf. </t>
  </si>
  <si>
    <t xml:space="preserve">Arev verðbréfafyrirtæki hf. </t>
  </si>
  <si>
    <t xml:space="preserve">Centra Fyrirtækjaráðgjöf hf. </t>
  </si>
  <si>
    <t xml:space="preserve">Fossar markaðir hf.  </t>
  </si>
  <si>
    <t xml:space="preserve">Íslensk verðbréf hf. </t>
  </si>
  <si>
    <t xml:space="preserve">Jöklar-Verðbréf hf. </t>
  </si>
  <si>
    <t xml:space="preserve">T-Plús hf. </t>
  </si>
  <si>
    <t xml:space="preserve">GAMMA Capital  Management hf. </t>
  </si>
  <si>
    <t xml:space="preserve">Íslandssjóðir hf. </t>
  </si>
  <si>
    <t xml:space="preserve">Júpíter rekstrarfélag hf. </t>
  </si>
  <si>
    <t xml:space="preserve">Summa Rekstrarfélag hf. </t>
  </si>
  <si>
    <t xml:space="preserve">Kortaþjónustan hf. </t>
  </si>
  <si>
    <t xml:space="preserve">Reiknistofa bankanna hf. </t>
  </si>
  <si>
    <t>Meðalfjöldi starfsmanna fjármálafyrirtækja o.fl. árið 2018</t>
  </si>
  <si>
    <t>AFGREIÐSLUSTAÐIR VIÐSKIPTABANKA OG SPARISJÓÐA 31.12.2018</t>
  </si>
  <si>
    <t xml:space="preserve">Útibú og afgreiðslustaðir á höfuðborgarsvæðinu </t>
  </si>
  <si>
    <t xml:space="preserve">Útibú og afgreiðslustaðir utan höfuðborgarsvæðisins </t>
  </si>
  <si>
    <t xml:space="preserve">Kvika banki hf. </t>
  </si>
  <si>
    <t xml:space="preserve">Samtals: </t>
  </si>
  <si>
    <t xml:space="preserve">VIÐSKIPTABANKAR </t>
  </si>
  <si>
    <t xml:space="preserve">  SPARISJÓÐIR </t>
  </si>
  <si>
    <t xml:space="preserve">Hraðbankaafgreiðslur </t>
  </si>
  <si>
    <t>Arion banki hf.</t>
  </si>
  <si>
    <t xml:space="preserve">Sparisjóðir </t>
  </si>
  <si>
    <t xml:space="preserve">Viðskiptabankar og sparisjóðir, samtals: </t>
  </si>
  <si>
    <t>GREIÐSLUSTOFNUN:</t>
  </si>
  <si>
    <t xml:space="preserve">Uppgjörsaðferð </t>
  </si>
  <si>
    <t xml:space="preserve">Tafla 1 </t>
  </si>
  <si>
    <r>
      <t>Hagnaður / tap ársins 2018</t>
    </r>
    <r>
      <rPr>
        <b/>
        <vertAlign val="superscript"/>
        <sz val="9"/>
        <rFont val="Cambria"/>
        <family val="1"/>
        <scheme val="major"/>
      </rPr>
      <t>1</t>
    </r>
    <r>
      <rPr>
        <i/>
        <vertAlign val="superscript"/>
        <sz val="9"/>
        <rFont val="Cambria"/>
        <family val="1"/>
        <scheme val="major"/>
      </rPr>
      <t>)</t>
    </r>
  </si>
  <si>
    <r>
      <t>Tafla 3</t>
    </r>
    <r>
      <rPr>
        <b/>
        <i/>
        <vertAlign val="superscript"/>
        <sz val="9"/>
        <rFont val="Cambria"/>
        <family val="1"/>
        <scheme val="major"/>
      </rPr>
      <t xml:space="preserve"> </t>
    </r>
  </si>
  <si>
    <r>
      <t>Tafla 2</t>
    </r>
    <r>
      <rPr>
        <b/>
        <i/>
        <vertAlign val="superscript"/>
        <sz val="9"/>
        <rFont val="Cambria"/>
        <family val="1"/>
        <scheme val="major"/>
      </rPr>
      <t xml:space="preserve"> </t>
    </r>
  </si>
  <si>
    <t>Samstæða/
móðurfélag</t>
  </si>
  <si>
    <t>AÐRIR AÐILAR:</t>
  </si>
  <si>
    <t>STARFSMANNAFJÖLDI  FJÁRMÁLAFYRIRTÆKJA O.FL. (frh.)</t>
  </si>
  <si>
    <r>
      <t>Íslensk verðbréf hf.</t>
    </r>
    <r>
      <rPr>
        <vertAlign val="superscript"/>
        <sz val="9"/>
        <rFont val="Cambria"/>
        <family val="1"/>
        <scheme val="major"/>
      </rPr>
      <t>1)</t>
    </r>
  </si>
  <si>
    <t>- Meðalfjöldi starfsmanna á árinu 2018 (móðurfélög) -</t>
  </si>
  <si>
    <t xml:space="preserve">Eignir samtals  </t>
  </si>
  <si>
    <r>
      <t>Bókfært eigið fé</t>
    </r>
    <r>
      <rPr>
        <b/>
        <vertAlign val="superscript"/>
        <sz val="9"/>
        <rFont val="Cambria"/>
        <family val="1"/>
        <scheme val="major"/>
      </rPr>
      <t>1)</t>
    </r>
  </si>
  <si>
    <t xml:space="preserve">Eiginfjár- grunnur </t>
  </si>
  <si>
    <t xml:space="preserve">Áhættu-grunnur     </t>
  </si>
  <si>
    <t xml:space="preserve">Eignir samtals </t>
  </si>
  <si>
    <t xml:space="preserve">Áhættu- grunnur </t>
  </si>
  <si>
    <t xml:space="preserve">Eignir                 samtals </t>
  </si>
  <si>
    <t xml:space="preserve">Heildareignir </t>
  </si>
  <si>
    <t>Hrein eign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</si>
</sst>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_k_r_._-;\-* #,##0\ _k_r_._-;_-* &quot;-&quot;\ _k_r_._-;_-@_-"/>
    <numFmt numFmtId="165" formatCode="0.0%"/>
    <numFmt numFmtId="166" formatCode="0.0"/>
    <numFmt numFmtId="167" formatCode="#,##0.0"/>
    <numFmt numFmtId="168" formatCode="#,##0.0000"/>
    <numFmt numFmtId="169" formatCode="General_)"/>
    <numFmt numFmtId="170" formatCode="#,##0.0_);\(#,##0.0\)"/>
    <numFmt numFmtId="171" formatCode="0_)"/>
    <numFmt numFmtId="172" formatCode="#,##0_);\(#,##0\)"/>
  </numFmts>
  <fonts count="64" x14ac:knownFonts="1">
    <font>
      <sz val="10"/>
      <name val="Arial"/>
    </font>
    <font>
      <sz val="11"/>
      <color theme="1"/>
      <name val="Calibri"/>
      <family val="2"/>
      <scheme val="minor"/>
    </font>
    <font>
      <sz val="10"/>
      <name val="Times New Roman"/>
      <family val="1"/>
    </font>
    <font>
      <b/>
      <sz val="10"/>
      <name val="Times New Roman"/>
      <family val="1"/>
    </font>
    <font>
      <sz val="8"/>
      <name val="Times New Roman"/>
      <family val="1"/>
    </font>
    <font>
      <b/>
      <sz val="14"/>
      <name val="Times New Roman"/>
      <family val="1"/>
    </font>
    <font>
      <i/>
      <sz val="10"/>
      <name val="Times New Roman"/>
      <family val="1"/>
    </font>
    <font>
      <sz val="10"/>
      <name val="Arial"/>
      <family val="2"/>
    </font>
    <font>
      <sz val="10"/>
      <name val="Arial"/>
      <family val="2"/>
    </font>
    <font>
      <sz val="10"/>
      <color rgb="FFFF0000"/>
      <name val="Times New Roman"/>
      <family val="1"/>
    </font>
    <font>
      <b/>
      <sz val="14"/>
      <name val="Arial"/>
      <family val="2"/>
    </font>
    <font>
      <b/>
      <sz val="9"/>
      <name val="Arial"/>
      <family val="2"/>
    </font>
    <font>
      <b/>
      <sz val="10"/>
      <name val="Arial"/>
      <family val="2"/>
    </font>
    <font>
      <i/>
      <sz val="10"/>
      <name val="Arial"/>
      <family val="2"/>
    </font>
    <font>
      <sz val="10"/>
      <color rgb="FFFF0000"/>
      <name val="Arial"/>
      <family val="2"/>
    </font>
    <font>
      <b/>
      <sz val="11"/>
      <name val="Arial"/>
      <family val="2"/>
    </font>
    <font>
      <sz val="9"/>
      <name val="Arial"/>
      <family val="2"/>
    </font>
    <font>
      <i/>
      <sz val="9"/>
      <name val="Arial"/>
      <family val="2"/>
    </font>
    <font>
      <sz val="9.5"/>
      <name val="Arial"/>
      <family val="2"/>
    </font>
    <font>
      <sz val="9"/>
      <name val="Times New Roman"/>
      <family val="1"/>
    </font>
    <font>
      <i/>
      <sz val="9"/>
      <color rgb="FFFF0000"/>
      <name val="Arial"/>
      <family val="2"/>
    </font>
    <font>
      <sz val="9"/>
      <color rgb="FFFF0000"/>
      <name val="Arial"/>
      <family val="2"/>
    </font>
    <font>
      <b/>
      <sz val="14"/>
      <name val="Cambria"/>
      <family val="1"/>
      <scheme val="major"/>
    </font>
    <font>
      <b/>
      <sz val="9"/>
      <name val="Cambria"/>
      <family val="1"/>
      <scheme val="major"/>
    </font>
    <font>
      <i/>
      <vertAlign val="superscript"/>
      <sz val="9"/>
      <name val="Cambria"/>
      <family val="1"/>
      <scheme val="major"/>
    </font>
    <font>
      <sz val="9"/>
      <name val="Cambria"/>
      <family val="1"/>
      <scheme val="major"/>
    </font>
    <font>
      <sz val="10"/>
      <name val="Cambria"/>
      <family val="1"/>
      <scheme val="major"/>
    </font>
    <font>
      <b/>
      <i/>
      <sz val="9"/>
      <name val="Cambria"/>
      <family val="1"/>
      <scheme val="major"/>
    </font>
    <font>
      <b/>
      <i/>
      <vertAlign val="superscript"/>
      <sz val="9"/>
      <name val="Cambria"/>
      <family val="1"/>
      <scheme val="major"/>
    </font>
    <font>
      <i/>
      <sz val="9"/>
      <name val="Cambria"/>
      <family val="1"/>
      <scheme val="major"/>
    </font>
    <font>
      <vertAlign val="superscript"/>
      <sz val="9"/>
      <name val="Cambria"/>
      <family val="1"/>
      <scheme val="major"/>
    </font>
    <font>
      <sz val="10"/>
      <color rgb="FFFF0000"/>
      <name val="Cambria"/>
      <family val="1"/>
      <scheme val="major"/>
    </font>
    <font>
      <b/>
      <sz val="10"/>
      <name val="Cambria"/>
      <family val="1"/>
      <scheme val="major"/>
    </font>
    <font>
      <sz val="9"/>
      <color rgb="FFFF0000"/>
      <name val="Cambria"/>
      <family val="1"/>
      <scheme val="major"/>
    </font>
    <font>
      <i/>
      <sz val="9"/>
      <color rgb="FFFF0000"/>
      <name val="Cambria"/>
      <family val="1"/>
      <scheme val="major"/>
    </font>
    <font>
      <b/>
      <vertAlign val="superscript"/>
      <sz val="9"/>
      <name val="Cambria"/>
      <family val="1"/>
      <scheme val="major"/>
    </font>
    <font>
      <sz val="9.5"/>
      <name val="Cambria"/>
      <family val="1"/>
      <scheme val="major"/>
    </font>
    <font>
      <i/>
      <sz val="10"/>
      <name val="Cambria"/>
      <family val="1"/>
      <scheme val="major"/>
    </font>
    <font>
      <i/>
      <sz val="10"/>
      <color rgb="FFFF0000"/>
      <name val="Cambria"/>
      <family val="1"/>
      <scheme val="major"/>
    </font>
    <font>
      <b/>
      <sz val="12"/>
      <name val="Cambria"/>
      <family val="1"/>
      <scheme val="major"/>
    </font>
    <font>
      <b/>
      <sz val="9"/>
      <color rgb="FFFF0000"/>
      <name val="Cambria"/>
      <family val="1"/>
      <scheme val="major"/>
    </font>
    <font>
      <b/>
      <sz val="11"/>
      <name val="Cambria"/>
      <family val="1"/>
      <scheme val="major"/>
    </font>
    <font>
      <b/>
      <vertAlign val="superscript"/>
      <sz val="14"/>
      <name val="Cambria"/>
      <family val="1"/>
      <scheme val="major"/>
    </font>
    <font>
      <sz val="11"/>
      <color theme="1"/>
      <name val="Arial"/>
      <family val="2"/>
    </font>
    <font>
      <sz val="12"/>
      <name val="Cambria"/>
      <family val="1"/>
      <scheme val="major"/>
    </font>
    <font>
      <sz val="10"/>
      <name val="Courier"/>
      <family val="3"/>
    </font>
    <font>
      <b/>
      <sz val="12"/>
      <name val="Arial"/>
      <family val="2"/>
    </font>
    <font>
      <i/>
      <sz val="8"/>
      <name val="Cambria"/>
      <family val="1"/>
      <scheme val="major"/>
    </font>
    <font>
      <b/>
      <sz val="11"/>
      <color rgb="FFFF0000"/>
      <name val="Cambria"/>
      <family val="1"/>
      <scheme val="major"/>
    </font>
    <font>
      <sz val="8"/>
      <name val="Cambria"/>
      <family val="1"/>
      <scheme val="major"/>
    </font>
    <font>
      <sz val="8"/>
      <color rgb="FF000000"/>
      <name val="Arial"/>
      <family val="2"/>
    </font>
    <font>
      <sz val="12"/>
      <color rgb="FF000000"/>
      <name val="Arial"/>
      <family val="2"/>
    </font>
    <font>
      <b/>
      <sz val="12"/>
      <color rgb="FF000000"/>
      <name val="Arial"/>
      <family val="2"/>
    </font>
    <font>
      <sz val="8"/>
      <name val="Arial"/>
      <family val="2"/>
    </font>
    <font>
      <sz val="11"/>
      <name val="Calibri"/>
      <family val="2"/>
      <scheme val="minor"/>
    </font>
    <font>
      <sz val="12"/>
      <name val="Arial"/>
      <family val="2"/>
    </font>
    <font>
      <sz val="11"/>
      <color rgb="FF000000"/>
      <name val="Cambria"/>
      <family val="1"/>
      <scheme val="major"/>
    </font>
    <font>
      <i/>
      <sz val="11"/>
      <color rgb="FF000000"/>
      <name val="Cambria"/>
      <family val="1"/>
      <scheme val="major"/>
    </font>
    <font>
      <b/>
      <sz val="11"/>
      <color rgb="FF000000"/>
      <name val="Cambria"/>
      <family val="1"/>
      <scheme val="major"/>
    </font>
    <font>
      <sz val="11"/>
      <color theme="1"/>
      <name val="Cambria"/>
      <family val="1"/>
      <scheme val="major"/>
    </font>
    <font>
      <b/>
      <sz val="12"/>
      <name val="Cambria"/>
      <family val="1"/>
    </font>
    <font>
      <b/>
      <sz val="12"/>
      <color rgb="FF000000"/>
      <name val="Cambria"/>
      <family val="1"/>
      <scheme val="major"/>
    </font>
    <font>
      <b/>
      <sz val="11"/>
      <color theme="1"/>
      <name val="Cambria"/>
      <family val="1"/>
      <scheme val="major"/>
    </font>
    <font>
      <b/>
      <i/>
      <sz val="12"/>
      <color rgb="FF000000"/>
      <name val="Arial"/>
      <family val="2"/>
    </font>
  </fonts>
  <fills count="3">
    <fill>
      <patternFill patternType="none"/>
    </fill>
    <fill>
      <patternFill patternType="gray125"/>
    </fill>
    <fill>
      <patternFill patternType="solid">
        <fgColor rgb="FFAFAFB4"/>
        <bgColor indexed="64"/>
      </patternFill>
    </fill>
  </fills>
  <borders count="19">
    <border>
      <left/>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top style="hair">
        <color indexed="64"/>
      </top>
      <bottom style="hair">
        <color indexed="64"/>
      </bottom>
      <diagonal/>
    </border>
  </borders>
  <cellStyleXfs count="17">
    <xf numFmtId="0" fontId="0" fillId="0" borderId="0"/>
    <xf numFmtId="0" fontId="7" fillId="0" borderId="0"/>
    <xf numFmtId="164" fontId="8"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 fillId="0" borderId="0"/>
    <xf numFmtId="169" fontId="45" fillId="0" borderId="0"/>
    <xf numFmtId="38" fontId="2" fillId="0" borderId="0" applyFont="0" applyFill="0" applyBorder="0" applyAlignment="0" applyProtection="0"/>
    <xf numFmtId="0" fontId="7" fillId="0" borderId="0"/>
  </cellStyleXfs>
  <cellXfs count="330">
    <xf numFmtId="0" fontId="0" fillId="0" borderId="0" xfId="0"/>
    <xf numFmtId="0" fontId="5" fillId="0" borderId="0" xfId="1" applyFont="1" applyFill="1" applyAlignment="1"/>
    <xf numFmtId="0" fontId="2" fillId="0" borderId="0" xfId="1" applyFont="1" applyFill="1"/>
    <xf numFmtId="0" fontId="2" fillId="0" borderId="0" xfId="1" applyFont="1" applyFill="1" applyBorder="1"/>
    <xf numFmtId="3" fontId="2" fillId="0" borderId="0" xfId="1" applyNumberFormat="1" applyFont="1" applyFill="1"/>
    <xf numFmtId="0" fontId="6" fillId="0" borderId="0" xfId="1" applyFont="1" applyFill="1"/>
    <xf numFmtId="168" fontId="2" fillId="0" borderId="0" xfId="1" applyNumberFormat="1" applyFont="1" applyFill="1"/>
    <xf numFmtId="0" fontId="4" fillId="0" borderId="0" xfId="1" applyFont="1" applyFill="1"/>
    <xf numFmtId="0" fontId="9" fillId="0" borderId="0" xfId="1" applyFont="1" applyFill="1"/>
    <xf numFmtId="0" fontId="7" fillId="0" borderId="0" xfId="1" applyFont="1" applyFill="1"/>
    <xf numFmtId="0" fontId="11" fillId="0" borderId="0" xfId="1" applyFont="1" applyFill="1" applyBorder="1" applyAlignment="1">
      <alignment vertical="justify"/>
    </xf>
    <xf numFmtId="3" fontId="7" fillId="0" borderId="0" xfId="1" applyNumberFormat="1" applyFont="1" applyFill="1"/>
    <xf numFmtId="0" fontId="13" fillId="0" borderId="0" xfId="1" applyFont="1" applyFill="1"/>
    <xf numFmtId="0" fontId="14" fillId="0" borderId="0" xfId="1" applyFont="1" applyFill="1"/>
    <xf numFmtId="0" fontId="15" fillId="0" borderId="0" xfId="1" applyFont="1" applyFill="1" applyBorder="1" applyAlignment="1">
      <alignment horizontal="center" vertical="justify"/>
    </xf>
    <xf numFmtId="165" fontId="7" fillId="0" borderId="0" xfId="1" applyNumberFormat="1" applyFont="1" applyFill="1"/>
    <xf numFmtId="0" fontId="10" fillId="0" borderId="0" xfId="1" applyFont="1" applyFill="1" applyBorder="1" applyAlignment="1"/>
    <xf numFmtId="0" fontId="16" fillId="0" borderId="0" xfId="1" applyFont="1" applyFill="1"/>
    <xf numFmtId="0" fontId="18" fillId="0" borderId="0" xfId="1" applyFont="1" applyFill="1"/>
    <xf numFmtId="0" fontId="19" fillId="0" borderId="0" xfId="1" applyFont="1" applyFill="1"/>
    <xf numFmtId="0" fontId="20" fillId="0" borderId="0" xfId="1" applyFont="1" applyFill="1"/>
    <xf numFmtId="2" fontId="2" fillId="0" borderId="0" xfId="1" applyNumberFormat="1" applyFont="1" applyFill="1"/>
    <xf numFmtId="0" fontId="21" fillId="0" borderId="0" xfId="1" applyFont="1" applyFill="1" applyBorder="1"/>
    <xf numFmtId="3" fontId="14" fillId="0" borderId="0" xfId="1" applyNumberFormat="1" applyFont="1" applyFill="1"/>
    <xf numFmtId="0" fontId="2" fillId="0" borderId="0" xfId="1" applyFont="1" applyFill="1"/>
    <xf numFmtId="0" fontId="9" fillId="0" borderId="0" xfId="1" applyFont="1" applyFill="1"/>
    <xf numFmtId="0" fontId="7" fillId="0" borderId="0" xfId="1" applyFont="1" applyFill="1"/>
    <xf numFmtId="0" fontId="17" fillId="0" borderId="0" xfId="1" applyFont="1" applyFill="1"/>
    <xf numFmtId="0" fontId="20" fillId="0" borderId="0" xfId="1" applyFont="1" applyFill="1"/>
    <xf numFmtId="0" fontId="17" fillId="0" borderId="0" xfId="1" applyFont="1" applyFill="1" applyAlignment="1">
      <alignment vertical="top"/>
    </xf>
    <xf numFmtId="0" fontId="25" fillId="0" borderId="0" xfId="1" applyFont="1" applyFill="1"/>
    <xf numFmtId="0" fontId="26" fillId="0" borderId="0" xfId="1" applyFont="1" applyFill="1"/>
    <xf numFmtId="0" fontId="27" fillId="0" borderId="0" xfId="1" applyFont="1" applyFill="1"/>
    <xf numFmtId="0" fontId="27" fillId="0" borderId="0" xfId="1" applyFont="1" applyFill="1" applyAlignment="1">
      <alignment horizontal="center"/>
    </xf>
    <xf numFmtId="0" fontId="27" fillId="2" borderId="0" xfId="1" applyFont="1" applyFill="1" applyAlignment="1">
      <alignment horizontal="center"/>
    </xf>
    <xf numFmtId="0" fontId="25" fillId="2" borderId="0" xfId="1" applyFont="1" applyFill="1"/>
    <xf numFmtId="0" fontId="23" fillId="0" borderId="0" xfId="1" applyFont="1" applyFill="1" applyBorder="1"/>
    <xf numFmtId="3" fontId="25" fillId="2" borderId="0" xfId="1" applyNumberFormat="1" applyFont="1" applyFill="1" applyBorder="1"/>
    <xf numFmtId="3" fontId="25" fillId="0" borderId="0" xfId="1" applyNumberFormat="1" applyFont="1" applyFill="1" applyBorder="1"/>
    <xf numFmtId="0" fontId="29" fillId="0" borderId="2" xfId="1" applyFont="1" applyFill="1" applyBorder="1" applyAlignment="1">
      <alignment horizontal="center"/>
    </xf>
    <xf numFmtId="0" fontId="31" fillId="0" borderId="0" xfId="1" applyFont="1" applyFill="1"/>
    <xf numFmtId="0" fontId="23" fillId="0" borderId="4" xfId="1" applyFont="1" applyFill="1" applyBorder="1" applyAlignment="1">
      <alignment horizontal="right" vertical="center"/>
    </xf>
    <xf numFmtId="3" fontId="23" fillId="0" borderId="5" xfId="1" applyNumberFormat="1" applyFont="1" applyFill="1" applyBorder="1"/>
    <xf numFmtId="3" fontId="29" fillId="0" borderId="0" xfId="1" applyNumberFormat="1" applyFont="1" applyFill="1" applyBorder="1"/>
    <xf numFmtId="0" fontId="25" fillId="0" borderId="0" xfId="1" applyFont="1" applyFill="1" applyBorder="1" applyAlignment="1">
      <alignment horizontal="center"/>
    </xf>
    <xf numFmtId="0" fontId="23" fillId="0" borderId="0" xfId="1" applyFont="1" applyFill="1"/>
    <xf numFmtId="3" fontId="29" fillId="0" borderId="2" xfId="1" applyNumberFormat="1" applyFont="1" applyFill="1" applyBorder="1"/>
    <xf numFmtId="0" fontId="25" fillId="0" borderId="2" xfId="1" applyFont="1" applyFill="1" applyBorder="1" applyAlignment="1">
      <alignment horizontal="center"/>
    </xf>
    <xf numFmtId="0" fontId="25" fillId="0" borderId="4" xfId="1" applyFont="1" applyFill="1" applyBorder="1" applyAlignment="1">
      <alignment horizontal="center"/>
    </xf>
    <xf numFmtId="0" fontId="25" fillId="0" borderId="0" xfId="1" applyFont="1" applyFill="1" applyAlignment="1">
      <alignment horizontal="right"/>
    </xf>
    <xf numFmtId="0" fontId="26" fillId="0" borderId="0" xfId="1" applyFont="1" applyFill="1" applyBorder="1"/>
    <xf numFmtId="0" fontId="23" fillId="0" borderId="4" xfId="1" applyFont="1" applyFill="1" applyBorder="1" applyAlignment="1">
      <alignment horizontal="right" vertical="center" wrapText="1"/>
    </xf>
    <xf numFmtId="0" fontId="23" fillId="0" borderId="0" xfId="1" applyFont="1" applyFill="1" applyBorder="1" applyAlignment="1">
      <alignment horizontal="right" vertical="center" wrapText="1"/>
    </xf>
    <xf numFmtId="3" fontId="23" fillId="0" borderId="0" xfId="1" applyNumberFormat="1" applyFont="1" applyFill="1" applyBorder="1"/>
    <xf numFmtId="0" fontId="29" fillId="0" borderId="0" xfId="1" applyFont="1" applyFill="1" applyBorder="1" applyAlignment="1">
      <alignment horizontal="center"/>
    </xf>
    <xf numFmtId="0" fontId="23" fillId="0" borderId="0" xfId="1" applyFont="1" applyFill="1" applyBorder="1" applyAlignment="1">
      <alignment horizontal="left" vertical="center" wrapText="1"/>
    </xf>
    <xf numFmtId="0" fontId="23" fillId="0" borderId="4" xfId="1" applyFont="1" applyFill="1" applyBorder="1" applyAlignment="1">
      <alignment horizontal="right"/>
    </xf>
    <xf numFmtId="0" fontId="25" fillId="0" borderId="0" xfId="1" applyFont="1" applyFill="1" applyBorder="1" applyAlignment="1">
      <alignment vertical="center" wrapText="1"/>
    </xf>
    <xf numFmtId="0" fontId="29" fillId="0" borderId="0" xfId="1" applyFont="1" applyFill="1" applyAlignment="1">
      <alignment horizontal="right"/>
    </xf>
    <xf numFmtId="3" fontId="25" fillId="0" borderId="0" xfId="1" applyNumberFormat="1" applyFont="1" applyFill="1" applyBorder="1" applyAlignment="1">
      <alignment horizontal="center"/>
    </xf>
    <xf numFmtId="0" fontId="23" fillId="0" borderId="2" xfId="1" applyFont="1" applyFill="1" applyBorder="1"/>
    <xf numFmtId="3" fontId="23" fillId="0" borderId="2" xfId="1" applyNumberFormat="1" applyFont="1" applyFill="1" applyBorder="1"/>
    <xf numFmtId="0" fontId="23" fillId="0" borderId="0" xfId="1" applyFont="1" applyFill="1" applyAlignment="1">
      <alignment horizontal="right"/>
    </xf>
    <xf numFmtId="0" fontId="25" fillId="0" borderId="0" xfId="1" applyFont="1" applyFill="1" applyBorder="1"/>
    <xf numFmtId="0" fontId="29" fillId="0" borderId="0" xfId="1" applyFont="1" applyFill="1"/>
    <xf numFmtId="0" fontId="33" fillId="0" borderId="0" xfId="1" applyFont="1" applyFill="1"/>
    <xf numFmtId="0" fontId="29" fillId="0" borderId="0" xfId="1" applyFont="1" applyFill="1" applyBorder="1"/>
    <xf numFmtId="3" fontId="25" fillId="0" borderId="5" xfId="1" applyNumberFormat="1" applyFont="1" applyFill="1" applyBorder="1"/>
    <xf numFmtId="0" fontId="23" fillId="0" borderId="0" xfId="1" applyFont="1" applyFill="1" applyBorder="1" applyAlignment="1">
      <alignment vertical="justify"/>
    </xf>
    <xf numFmtId="0" fontId="23" fillId="0" borderId="0" xfId="1" applyFont="1" applyFill="1" applyAlignment="1">
      <alignment horizontal="center"/>
    </xf>
    <xf numFmtId="3" fontId="25" fillId="0" borderId="2" xfId="1" applyNumberFormat="1" applyFont="1" applyFill="1" applyBorder="1"/>
    <xf numFmtId="3" fontId="25" fillId="0" borderId="4" xfId="1" applyNumberFormat="1" applyFont="1" applyFill="1" applyBorder="1" applyAlignment="1">
      <alignment horizontal="center"/>
    </xf>
    <xf numFmtId="0" fontId="36" fillId="0" borderId="0" xfId="1" applyFont="1" applyFill="1"/>
    <xf numFmtId="0" fontId="26" fillId="0" borderId="6" xfId="1" applyFont="1" applyFill="1" applyBorder="1"/>
    <xf numFmtId="0" fontId="34" fillId="0" borderId="0" xfId="1" applyFont="1" applyFill="1"/>
    <xf numFmtId="0" fontId="37" fillId="0" borderId="0" xfId="1" applyFont="1" applyFill="1"/>
    <xf numFmtId="0" fontId="38" fillId="0" borderId="0" xfId="1" applyFont="1" applyFill="1"/>
    <xf numFmtId="0" fontId="25" fillId="0" borderId="0" xfId="1" applyFont="1" applyFill="1" applyBorder="1" applyAlignment="1">
      <alignment horizontal="right"/>
    </xf>
    <xf numFmtId="0" fontId="27" fillId="0" borderId="2" xfId="1" applyFont="1" applyFill="1" applyBorder="1" applyAlignment="1">
      <alignment vertical="top" wrapText="1"/>
    </xf>
    <xf numFmtId="0" fontId="23" fillId="0" borderId="4" xfId="1" applyFont="1" applyFill="1" applyBorder="1" applyAlignment="1">
      <alignment horizontal="right" vertical="top" wrapText="1"/>
    </xf>
    <xf numFmtId="3" fontId="25" fillId="0" borderId="1" xfId="1" applyNumberFormat="1" applyFont="1" applyFill="1" applyBorder="1"/>
    <xf numFmtId="0" fontId="26" fillId="0" borderId="2" xfId="1" applyFont="1" applyFill="1" applyBorder="1"/>
    <xf numFmtId="0" fontId="26" fillId="0" borderId="4" xfId="1" applyFont="1" applyFill="1" applyBorder="1"/>
    <xf numFmtId="0" fontId="26" fillId="0" borderId="1" xfId="1" applyFont="1" applyFill="1" applyBorder="1"/>
    <xf numFmtId="0" fontId="25" fillId="0" borderId="2" xfId="1" applyFont="1" applyFill="1" applyBorder="1"/>
    <xf numFmtId="3" fontId="25" fillId="2" borderId="0" xfId="1" applyNumberFormat="1" applyFont="1" applyFill="1"/>
    <xf numFmtId="0" fontId="25" fillId="0" borderId="0" xfId="1" applyFont="1" applyFill="1" applyAlignment="1">
      <alignment horizontal="center"/>
    </xf>
    <xf numFmtId="167" fontId="23" fillId="0" borderId="3" xfId="1" applyNumberFormat="1" applyFont="1" applyFill="1" applyBorder="1"/>
    <xf numFmtId="166" fontId="25" fillId="0" borderId="0" xfId="1" applyNumberFormat="1" applyFont="1" applyFill="1" applyBorder="1"/>
    <xf numFmtId="167" fontId="25" fillId="0" borderId="0" xfId="1" applyNumberFormat="1" applyFont="1" applyFill="1" applyBorder="1" applyAlignment="1">
      <alignment horizontal="center"/>
    </xf>
    <xf numFmtId="167" fontId="25" fillId="0" borderId="2" xfId="1" applyNumberFormat="1" applyFont="1" applyFill="1" applyBorder="1"/>
    <xf numFmtId="167" fontId="29" fillId="0" borderId="2" xfId="1" applyNumberFormat="1" applyFont="1" applyFill="1" applyBorder="1" applyAlignment="1">
      <alignment horizontal="center"/>
    </xf>
    <xf numFmtId="0" fontId="29" fillId="0" borderId="4" xfId="1" applyFont="1" applyFill="1" applyBorder="1" applyAlignment="1">
      <alignment horizontal="center"/>
    </xf>
    <xf numFmtId="0" fontId="27" fillId="0" borderId="2" xfId="1" applyFont="1" applyFill="1" applyBorder="1" applyAlignment="1">
      <alignment horizontal="center"/>
    </xf>
    <xf numFmtId="167" fontId="25" fillId="0" borderId="0" xfId="1" applyNumberFormat="1" applyFont="1" applyFill="1" applyBorder="1"/>
    <xf numFmtId="167" fontId="23" fillId="0" borderId="5" xfId="1" applyNumberFormat="1" applyFont="1" applyFill="1" applyBorder="1"/>
    <xf numFmtId="0" fontId="27" fillId="0" borderId="6" xfId="1" applyFont="1" applyFill="1" applyBorder="1" applyAlignment="1">
      <alignment horizontal="center"/>
    </xf>
    <xf numFmtId="167" fontId="29" fillId="0" borderId="0" xfId="1" applyNumberFormat="1" applyFont="1" applyFill="1" applyBorder="1"/>
    <xf numFmtId="0" fontId="26" fillId="0" borderId="5" xfId="1" applyFont="1" applyFill="1" applyBorder="1"/>
    <xf numFmtId="0" fontId="23" fillId="0" borderId="0" xfId="1" applyFont="1" applyFill="1" applyBorder="1" applyAlignment="1">
      <alignment horizontal="right"/>
    </xf>
    <xf numFmtId="166" fontId="25" fillId="0" borderId="2" xfId="1" applyNumberFormat="1" applyFont="1" applyFill="1" applyBorder="1"/>
    <xf numFmtId="167" fontId="23" fillId="0" borderId="7" xfId="1" applyNumberFormat="1" applyFont="1" applyFill="1" applyBorder="1"/>
    <xf numFmtId="0" fontId="23" fillId="0" borderId="8" xfId="1" applyFont="1" applyFill="1" applyBorder="1" applyAlignment="1">
      <alignment horizontal="right"/>
    </xf>
    <xf numFmtId="167" fontId="23" fillId="0" borderId="6" xfId="1" applyNumberFormat="1" applyFont="1" applyFill="1" applyBorder="1"/>
    <xf numFmtId="167" fontId="23" fillId="0" borderId="0" xfId="1" applyNumberFormat="1" applyFont="1" applyFill="1" applyBorder="1"/>
    <xf numFmtId="3" fontId="26" fillId="0" borderId="0" xfId="1" applyNumberFormat="1" applyFont="1" applyFill="1"/>
    <xf numFmtId="167" fontId="33" fillId="0" borderId="0" xfId="1" applyNumberFormat="1" applyFont="1" applyFill="1" applyBorder="1"/>
    <xf numFmtId="0" fontId="22" fillId="0" borderId="0" xfId="1" applyFont="1" applyFill="1" applyAlignment="1">
      <alignment horizontal="center"/>
    </xf>
    <xf numFmtId="0" fontId="39" fillId="0" borderId="0" xfId="1" applyFont="1" applyFill="1" applyAlignment="1">
      <alignment horizontal="center"/>
    </xf>
    <xf numFmtId="0" fontId="40" fillId="0" borderId="0" xfId="1" applyFont="1" applyFill="1" applyBorder="1" applyAlignment="1">
      <alignment vertical="justify"/>
    </xf>
    <xf numFmtId="3" fontId="40" fillId="0" borderId="2" xfId="1" applyNumberFormat="1" applyFont="1" applyFill="1" applyBorder="1" applyAlignment="1">
      <alignment horizontal="center"/>
    </xf>
    <xf numFmtId="3" fontId="40" fillId="0" borderId="2" xfId="1" quotePrefix="1" applyNumberFormat="1" applyFont="1" applyFill="1" applyBorder="1" applyAlignment="1">
      <alignment horizontal="center"/>
    </xf>
    <xf numFmtId="16" fontId="33" fillId="0" borderId="2" xfId="1" applyNumberFormat="1" applyFont="1" applyFill="1" applyBorder="1"/>
    <xf numFmtId="0" fontId="26" fillId="0" borderId="0" xfId="0" applyFont="1"/>
    <xf numFmtId="3" fontId="25" fillId="0" borderId="3" xfId="1" applyNumberFormat="1" applyFont="1" applyFill="1" applyBorder="1"/>
    <xf numFmtId="167" fontId="25" fillId="0" borderId="5" xfId="1" applyNumberFormat="1" applyFont="1" applyFill="1" applyBorder="1"/>
    <xf numFmtId="0" fontId="23" fillId="0" borderId="0" xfId="1" applyFont="1" applyFill="1" applyAlignment="1">
      <alignment horizontal="center" vertical="center" wrapText="1"/>
    </xf>
    <xf numFmtId="0" fontId="23" fillId="0" borderId="2" xfId="1" applyFont="1" applyFill="1" applyBorder="1" applyAlignment="1">
      <alignment horizontal="center" vertical="center" wrapText="1"/>
    </xf>
    <xf numFmtId="0" fontId="41" fillId="0" borderId="0" xfId="1" applyFont="1" applyFill="1" applyAlignment="1"/>
    <xf numFmtId="0" fontId="40" fillId="0" borderId="0" xfId="1" applyFont="1" applyFill="1" applyAlignment="1">
      <alignment vertical="top"/>
    </xf>
    <xf numFmtId="3" fontId="25" fillId="0" borderId="0" xfId="1" quotePrefix="1" applyNumberFormat="1" applyFont="1" applyFill="1" applyBorder="1" applyAlignment="1">
      <alignment horizontal="center"/>
    </xf>
    <xf numFmtId="0" fontId="33" fillId="0" borderId="0" xfId="1" applyFont="1" applyFill="1" applyBorder="1" applyAlignment="1">
      <alignment horizontal="left" wrapText="1"/>
    </xf>
    <xf numFmtId="3" fontId="33" fillId="0" borderId="0" xfId="1" applyNumberFormat="1" applyFont="1" applyFill="1" applyBorder="1" applyAlignment="1">
      <alignment horizontal="left"/>
    </xf>
    <xf numFmtId="166" fontId="33" fillId="0" borderId="0" xfId="1" applyNumberFormat="1" applyFont="1" applyFill="1" applyBorder="1"/>
    <xf numFmtId="0" fontId="25" fillId="0" borderId="0" xfId="1" applyFont="1" applyFill="1" applyAlignment="1">
      <alignment horizontal="left"/>
    </xf>
    <xf numFmtId="0" fontId="33" fillId="0" borderId="0" xfId="1" applyFont="1" applyFill="1" applyBorder="1" applyAlignment="1">
      <alignment horizontal="left"/>
    </xf>
    <xf numFmtId="3" fontId="33" fillId="0" borderId="0" xfId="1" applyNumberFormat="1" applyFont="1" applyFill="1" applyBorder="1"/>
    <xf numFmtId="0" fontId="29" fillId="0" borderId="0" xfId="1" applyFont="1" applyFill="1" applyAlignment="1">
      <alignment horizontal="right" vertical="top"/>
    </xf>
    <xf numFmtId="0" fontId="29" fillId="0" borderId="0" xfId="1" applyFont="1" applyFill="1" applyAlignment="1">
      <alignment vertical="top"/>
    </xf>
    <xf numFmtId="3" fontId="25" fillId="2" borderId="10" xfId="1" applyNumberFormat="1" applyFont="1" applyFill="1" applyBorder="1"/>
    <xf numFmtId="3" fontId="25" fillId="2" borderId="11" xfId="1" applyNumberFormat="1" applyFont="1" applyFill="1" applyBorder="1"/>
    <xf numFmtId="3" fontId="23" fillId="2" borderId="10" xfId="1" applyNumberFormat="1" applyFont="1" applyFill="1" applyBorder="1"/>
    <xf numFmtId="3" fontId="29" fillId="0" borderId="8" xfId="1" applyNumberFormat="1" applyFont="1" applyFill="1" applyBorder="1"/>
    <xf numFmtId="3" fontId="29" fillId="2" borderId="10" xfId="1" applyNumberFormat="1" applyFont="1" applyFill="1" applyBorder="1"/>
    <xf numFmtId="3" fontId="29" fillId="2" borderId="12" xfId="1" applyNumberFormat="1" applyFont="1" applyFill="1" applyBorder="1"/>
    <xf numFmtId="164" fontId="29" fillId="2" borderId="13" xfId="2" applyFont="1" applyFill="1" applyBorder="1"/>
    <xf numFmtId="0" fontId="27" fillId="2" borderId="12" xfId="1" applyFont="1" applyFill="1" applyBorder="1" applyAlignment="1">
      <alignment vertical="top" wrapText="1"/>
    </xf>
    <xf numFmtId="3" fontId="25" fillId="2" borderId="12" xfId="1" applyNumberFormat="1" applyFont="1" applyFill="1" applyBorder="1"/>
    <xf numFmtId="3" fontId="25" fillId="2" borderId="13" xfId="1" applyNumberFormat="1" applyFont="1" applyFill="1" applyBorder="1"/>
    <xf numFmtId="3" fontId="29" fillId="2" borderId="13" xfId="1" applyNumberFormat="1" applyFont="1" applyFill="1" applyBorder="1"/>
    <xf numFmtId="3" fontId="23" fillId="2" borderId="13" xfId="1" applyNumberFormat="1" applyFont="1" applyFill="1" applyBorder="1"/>
    <xf numFmtId="3" fontId="25" fillId="0" borderId="10" xfId="1" applyNumberFormat="1" applyFont="1" applyFill="1" applyBorder="1"/>
    <xf numFmtId="3" fontId="23" fillId="0" borderId="10" xfId="1" applyNumberFormat="1" applyFont="1" applyFill="1" applyBorder="1"/>
    <xf numFmtId="3" fontId="29" fillId="0" borderId="13" xfId="1" applyNumberFormat="1" applyFont="1" applyFill="1" applyBorder="1"/>
    <xf numFmtId="3" fontId="29" fillId="0" borderId="12" xfId="1" applyNumberFormat="1" applyFont="1" applyFill="1" applyBorder="1"/>
    <xf numFmtId="3" fontId="29" fillId="0" borderId="10" xfId="1" applyNumberFormat="1" applyFont="1" applyFill="1" applyBorder="1"/>
    <xf numFmtId="3" fontId="23" fillId="0" borderId="13" xfId="1" applyNumberFormat="1" applyFont="1" applyFill="1" applyBorder="1"/>
    <xf numFmtId="3" fontId="25" fillId="0" borderId="13" xfId="1" applyNumberFormat="1" applyFont="1" applyFill="1" applyBorder="1"/>
    <xf numFmtId="3" fontId="23" fillId="0" borderId="12" xfId="1" applyNumberFormat="1" applyFont="1" applyFill="1" applyBorder="1"/>
    <xf numFmtId="3" fontId="23" fillId="2" borderId="14" xfId="1" applyNumberFormat="1" applyFont="1" applyFill="1" applyBorder="1"/>
    <xf numFmtId="3" fontId="25" fillId="0" borderId="4" xfId="1" applyNumberFormat="1" applyFont="1" applyFill="1" applyBorder="1"/>
    <xf numFmtId="3" fontId="23" fillId="0" borderId="4" xfId="1" applyNumberFormat="1" applyFont="1" applyFill="1" applyBorder="1"/>
    <xf numFmtId="3" fontId="29" fillId="0" borderId="4" xfId="1" applyNumberFormat="1" applyFont="1" applyFill="1" applyBorder="1"/>
    <xf numFmtId="3" fontId="23" fillId="2" borderId="12" xfId="1" applyNumberFormat="1" applyFont="1" applyFill="1" applyBorder="1"/>
    <xf numFmtId="3" fontId="25" fillId="0" borderId="12" xfId="1" applyNumberFormat="1" applyFont="1" applyFill="1" applyBorder="1"/>
    <xf numFmtId="3" fontId="29" fillId="2" borderId="11" xfId="1" applyNumberFormat="1" applyFont="1" applyFill="1" applyBorder="1"/>
    <xf numFmtId="0" fontId="29" fillId="2" borderId="12" xfId="1" applyFont="1" applyFill="1" applyBorder="1"/>
    <xf numFmtId="3" fontId="27" fillId="2" borderId="10" xfId="1" applyNumberFormat="1" applyFont="1" applyFill="1" applyBorder="1"/>
    <xf numFmtId="0" fontId="29" fillId="0" borderId="12" xfId="1" applyFont="1" applyFill="1" applyBorder="1"/>
    <xf numFmtId="3" fontId="27" fillId="0" borderId="10" xfId="1" applyNumberFormat="1" applyFont="1" applyFill="1" applyBorder="1"/>
    <xf numFmtId="3" fontId="25" fillId="0" borderId="11" xfId="1" applyNumberFormat="1" applyFont="1" applyFill="1" applyBorder="1"/>
    <xf numFmtId="0" fontId="26" fillId="0" borderId="13" xfId="1" applyFont="1" applyFill="1" applyBorder="1"/>
    <xf numFmtId="3" fontId="23" fillId="0" borderId="15" xfId="1" applyNumberFormat="1" applyFont="1" applyFill="1" applyBorder="1"/>
    <xf numFmtId="3" fontId="27" fillId="2" borderId="13" xfId="1" applyNumberFormat="1" applyFont="1" applyFill="1" applyBorder="1" applyAlignment="1">
      <alignment vertical="top" wrapText="1"/>
    </xf>
    <xf numFmtId="3" fontId="23" fillId="0" borderId="1" xfId="1" applyNumberFormat="1" applyFont="1" applyFill="1" applyBorder="1"/>
    <xf numFmtId="167" fontId="23" fillId="0" borderId="8" xfId="1" applyNumberFormat="1" applyFont="1" applyFill="1" applyBorder="1"/>
    <xf numFmtId="166" fontId="23" fillId="0" borderId="9" xfId="1" applyNumberFormat="1" applyFont="1" applyFill="1" applyBorder="1"/>
    <xf numFmtId="0" fontId="23" fillId="2" borderId="13" xfId="1" applyFont="1" applyFill="1" applyBorder="1" applyAlignment="1">
      <alignment vertical="top" wrapText="1"/>
    </xf>
    <xf numFmtId="166" fontId="25" fillId="0" borderId="10" xfId="1" applyNumberFormat="1" applyFont="1" applyFill="1" applyBorder="1"/>
    <xf numFmtId="166" fontId="23" fillId="0" borderId="10" xfId="1" applyNumberFormat="1" applyFont="1" applyFill="1" applyBorder="1"/>
    <xf numFmtId="166" fontId="25" fillId="0" borderId="13" xfId="1" applyNumberFormat="1" applyFont="1" applyFill="1" applyBorder="1"/>
    <xf numFmtId="167" fontId="29" fillId="0" borderId="12" xfId="1" applyNumberFormat="1" applyFont="1" applyFill="1" applyBorder="1"/>
    <xf numFmtId="167" fontId="23" fillId="0" borderId="12" xfId="1" applyNumberFormat="1" applyFont="1" applyFill="1" applyBorder="1"/>
    <xf numFmtId="167" fontId="25" fillId="0" borderId="13" xfId="1" applyNumberFormat="1" applyFont="1" applyFill="1" applyBorder="1"/>
    <xf numFmtId="0" fontId="27" fillId="0" borderId="13" xfId="1" applyFont="1" applyFill="1" applyBorder="1" applyAlignment="1">
      <alignment vertical="top" wrapText="1"/>
    </xf>
    <xf numFmtId="167" fontId="29" fillId="0" borderId="10" xfId="1" applyNumberFormat="1" applyFont="1" applyFill="1" applyBorder="1"/>
    <xf numFmtId="166" fontId="29" fillId="0" borderId="4" xfId="1" applyNumberFormat="1" applyFont="1" applyFill="1" applyBorder="1" applyAlignment="1">
      <alignment horizontal="center"/>
    </xf>
    <xf numFmtId="167" fontId="25" fillId="0" borderId="12" xfId="1" applyNumberFormat="1" applyFont="1" applyFill="1" applyBorder="1"/>
    <xf numFmtId="167" fontId="25" fillId="0" borderId="11" xfId="1" applyNumberFormat="1" applyFont="1" applyFill="1" applyBorder="1"/>
    <xf numFmtId="0" fontId="23" fillId="0" borderId="13" xfId="1" applyFont="1" applyFill="1" applyBorder="1" applyAlignment="1">
      <alignment vertical="top" wrapText="1"/>
    </xf>
    <xf numFmtId="0" fontId="43" fillId="0" borderId="0" xfId="13" applyFont="1" applyBorder="1"/>
    <xf numFmtId="0" fontId="43" fillId="0" borderId="0" xfId="13" applyFont="1"/>
    <xf numFmtId="170" fontId="39" fillId="0" borderId="0" xfId="14" applyNumberFormat="1" applyFont="1" applyAlignment="1" applyProtection="1"/>
    <xf numFmtId="170" fontId="46" fillId="0" borderId="0" xfId="14" applyNumberFormat="1" applyFont="1" applyAlignment="1" applyProtection="1"/>
    <xf numFmtId="169" fontId="2" fillId="0" borderId="0" xfId="14" applyFont="1"/>
    <xf numFmtId="169" fontId="26" fillId="0" borderId="0" xfId="14" applyFont="1"/>
    <xf numFmtId="171" fontId="26" fillId="0" borderId="0" xfId="14" applyNumberFormat="1" applyFont="1" applyProtection="1"/>
    <xf numFmtId="170" fontId="32" fillId="0" borderId="0" xfId="14" applyNumberFormat="1" applyFont="1" applyAlignment="1" applyProtection="1">
      <alignment horizontal="left"/>
      <protection locked="0"/>
    </xf>
    <xf numFmtId="170" fontId="7" fillId="0" borderId="0" xfId="14" applyNumberFormat="1" applyFont="1" applyProtection="1"/>
    <xf numFmtId="170" fontId="2" fillId="0" borderId="0" xfId="14" applyNumberFormat="1" applyFont="1" applyProtection="1"/>
    <xf numFmtId="49" fontId="32" fillId="0" borderId="0" xfId="14" applyNumberFormat="1" applyFont="1" applyAlignment="1" applyProtection="1"/>
    <xf numFmtId="49" fontId="12" fillId="0" borderId="0" xfId="14" applyNumberFormat="1" applyFont="1" applyAlignment="1" applyProtection="1"/>
    <xf numFmtId="171" fontId="26" fillId="0" borderId="0" xfId="14" applyNumberFormat="1" applyFont="1" applyProtection="1">
      <protection locked="0"/>
    </xf>
    <xf numFmtId="170" fontId="26" fillId="0" borderId="0" xfId="14" applyNumberFormat="1" applyFont="1" applyAlignment="1" applyProtection="1">
      <alignment horizontal="left"/>
      <protection locked="0"/>
    </xf>
    <xf numFmtId="49" fontId="32" fillId="0" borderId="0" xfId="14" applyNumberFormat="1" applyFont="1" applyAlignment="1" applyProtection="1">
      <alignment horizontal="center"/>
    </xf>
    <xf numFmtId="170" fontId="44" fillId="0" borderId="0" xfId="14" applyNumberFormat="1" applyFont="1" applyProtection="1"/>
    <xf numFmtId="169" fontId="26" fillId="0" borderId="0" xfId="14" applyFont="1" applyFill="1"/>
    <xf numFmtId="169" fontId="7" fillId="0" borderId="0" xfId="14" applyFont="1"/>
    <xf numFmtId="169" fontId="45" fillId="0" borderId="0" xfId="14" applyFont="1"/>
    <xf numFmtId="0" fontId="45" fillId="0" borderId="0" xfId="14" applyNumberFormat="1" applyFont="1"/>
    <xf numFmtId="169" fontId="45" fillId="0" borderId="0" xfId="14"/>
    <xf numFmtId="169" fontId="32" fillId="0" borderId="0" xfId="14" applyFont="1"/>
    <xf numFmtId="1" fontId="32" fillId="0" borderId="0" xfId="14" applyNumberFormat="1" applyFont="1" applyFill="1" applyAlignment="1" applyProtection="1">
      <alignment horizontal="right"/>
    </xf>
    <xf numFmtId="170" fontId="47" fillId="0" borderId="0" xfId="14" applyNumberFormat="1" applyFont="1" applyAlignment="1" applyProtection="1">
      <alignment horizontal="left"/>
      <protection locked="0"/>
    </xf>
    <xf numFmtId="170" fontId="38" fillId="0" borderId="0" xfId="14" applyNumberFormat="1" applyFont="1" applyAlignment="1" applyProtection="1">
      <alignment horizontal="left"/>
      <protection locked="0"/>
    </xf>
    <xf numFmtId="169" fontId="31" fillId="0" borderId="0" xfId="14" applyFont="1" applyFill="1"/>
    <xf numFmtId="169" fontId="31" fillId="0" borderId="0" xfId="14" applyFont="1"/>
    <xf numFmtId="169" fontId="32" fillId="0" borderId="0" xfId="14" applyFont="1" applyFill="1" applyAlignment="1">
      <alignment horizontal="right"/>
    </xf>
    <xf numFmtId="3" fontId="32" fillId="0" borderId="0" xfId="14" applyNumberFormat="1" applyFont="1" applyFill="1" applyBorder="1"/>
    <xf numFmtId="3" fontId="32" fillId="0" borderId="0" xfId="14" applyNumberFormat="1" applyFont="1" applyFill="1"/>
    <xf numFmtId="169" fontId="32" fillId="0" borderId="0" xfId="14" applyFont="1" applyAlignment="1">
      <alignment horizontal="right"/>
    </xf>
    <xf numFmtId="169" fontId="32" fillId="0" borderId="0" xfId="14" applyFont="1" applyFill="1"/>
    <xf numFmtId="169" fontId="48" fillId="0" borderId="0" xfId="14" applyFont="1" applyFill="1" applyAlignment="1" applyProtection="1">
      <alignment horizontal="centerContinuous"/>
      <protection locked="0"/>
    </xf>
    <xf numFmtId="169" fontId="26" fillId="0" borderId="0" xfId="14" applyFont="1" applyProtection="1"/>
    <xf numFmtId="169" fontId="32" fillId="0" borderId="0" xfId="14" applyFont="1" applyFill="1" applyAlignment="1" applyProtection="1">
      <alignment horizontal="right"/>
      <protection locked="0"/>
    </xf>
    <xf numFmtId="3" fontId="32" fillId="0" borderId="0" xfId="14" applyNumberFormat="1" applyFont="1" applyFill="1" applyAlignment="1"/>
    <xf numFmtId="1" fontId="32" fillId="0" borderId="0" xfId="14" applyNumberFormat="1" applyFont="1" applyFill="1" applyAlignment="1">
      <alignment horizontal="center"/>
    </xf>
    <xf numFmtId="169" fontId="26" fillId="0" borderId="0" xfId="14" quotePrefix="1" applyFont="1" applyFill="1" applyProtection="1"/>
    <xf numFmtId="1" fontId="26" fillId="0" borderId="0" xfId="14" applyNumberFormat="1" applyFont="1" applyFill="1" applyAlignment="1">
      <alignment horizontal="right"/>
    </xf>
    <xf numFmtId="1" fontId="26" fillId="0" borderId="0" xfId="14" applyNumberFormat="1" applyFont="1" applyFill="1" applyBorder="1" applyAlignment="1" applyProtection="1">
      <alignment horizontal="right"/>
      <protection locked="0"/>
    </xf>
    <xf numFmtId="169" fontId="26" fillId="0" borderId="0" xfId="14" applyFont="1" applyFill="1" applyProtection="1"/>
    <xf numFmtId="169" fontId="26" fillId="0" borderId="0" xfId="14" quotePrefix="1" applyFont="1" applyFill="1"/>
    <xf numFmtId="1" fontId="32" fillId="0" borderId="0" xfId="14" applyNumberFormat="1" applyFont="1" applyFill="1" applyBorder="1" applyAlignment="1" applyProtection="1">
      <alignment horizontal="right"/>
      <protection locked="0"/>
    </xf>
    <xf numFmtId="38" fontId="7" fillId="0" borderId="0" xfId="15" applyFont="1"/>
    <xf numFmtId="171" fontId="25" fillId="0" borderId="0" xfId="14" applyNumberFormat="1" applyFont="1" applyFill="1" applyProtection="1"/>
    <xf numFmtId="169" fontId="47" fillId="0" borderId="0" xfId="14" applyFont="1" applyFill="1"/>
    <xf numFmtId="169" fontId="26" fillId="0" borderId="0" xfId="14" applyFont="1" applyAlignment="1" applyProtection="1">
      <alignment horizontal="right"/>
      <protection locked="0"/>
    </xf>
    <xf numFmtId="169" fontId="47" fillId="0" borderId="0" xfId="14" applyFont="1"/>
    <xf numFmtId="169" fontId="49" fillId="0" borderId="0" xfId="14" applyFont="1"/>
    <xf numFmtId="169" fontId="32" fillId="0" borderId="0" xfId="14" applyFont="1" applyAlignment="1">
      <alignment horizontal="center"/>
    </xf>
    <xf numFmtId="1" fontId="26" fillId="0" borderId="0" xfId="14" applyNumberFormat="1" applyFont="1" applyAlignment="1">
      <alignment horizontal="center"/>
    </xf>
    <xf numFmtId="49" fontId="3" fillId="0" borderId="0" xfId="14" applyNumberFormat="1" applyFont="1" applyAlignment="1" applyProtection="1"/>
    <xf numFmtId="1" fontId="26" fillId="0" borderId="0" xfId="14" applyNumberFormat="1" applyFont="1"/>
    <xf numFmtId="169" fontId="32" fillId="0" borderId="0" xfId="14" applyFont="1" applyAlignment="1" applyProtection="1">
      <alignment horizontal="left"/>
      <protection locked="0"/>
    </xf>
    <xf numFmtId="1" fontId="32" fillId="0" borderId="0" xfId="14" applyNumberFormat="1" applyFont="1" applyFill="1" applyAlignment="1">
      <alignment horizontal="right"/>
    </xf>
    <xf numFmtId="169" fontId="26" fillId="0" borderId="0" xfId="14" quotePrefix="1" applyFont="1" applyFill="1" applyAlignment="1" applyProtection="1">
      <alignment horizontal="left"/>
      <protection locked="0"/>
    </xf>
    <xf numFmtId="169" fontId="32" fillId="0" borderId="0" xfId="14" applyFont="1" applyFill="1" applyAlignment="1" applyProtection="1">
      <alignment horizontal="left"/>
      <protection locked="0"/>
    </xf>
    <xf numFmtId="1" fontId="26" fillId="0" borderId="0" xfId="14" applyNumberFormat="1" applyFont="1" applyFill="1"/>
    <xf numFmtId="169" fontId="32" fillId="0" borderId="0" xfId="14" applyFont="1" applyFill="1" applyAlignment="1">
      <alignment horizontal="left"/>
    </xf>
    <xf numFmtId="3" fontId="32" fillId="0" borderId="0" xfId="14" applyNumberFormat="1" applyFont="1" applyFill="1" applyAlignment="1" applyProtection="1">
      <alignment horizontal="right"/>
      <protection locked="0"/>
    </xf>
    <xf numFmtId="169" fontId="12" fillId="0" borderId="0" xfId="14" applyFont="1" applyFill="1" applyAlignment="1">
      <alignment horizontal="left"/>
    </xf>
    <xf numFmtId="3" fontId="12" fillId="0" borderId="0" xfId="14" applyNumberFormat="1" applyFont="1" applyFill="1" applyAlignment="1" applyProtection="1">
      <alignment horizontal="right"/>
      <protection locked="0"/>
    </xf>
    <xf numFmtId="169" fontId="7" fillId="0" borderId="0" xfId="14" applyFont="1" applyFill="1"/>
    <xf numFmtId="1" fontId="7" fillId="0" borderId="0" xfId="14" applyNumberFormat="1" applyFont="1" applyFill="1"/>
    <xf numFmtId="1" fontId="7" fillId="0" borderId="0" xfId="14" applyNumberFormat="1" applyFont="1"/>
    <xf numFmtId="1" fontId="2" fillId="0" borderId="0" xfId="14" applyNumberFormat="1" applyFont="1"/>
    <xf numFmtId="0" fontId="1" fillId="0" borderId="0" xfId="13"/>
    <xf numFmtId="3" fontId="51" fillId="0" borderId="0" xfId="13" applyNumberFormat="1" applyFont="1" applyFill="1" applyBorder="1"/>
    <xf numFmtId="3" fontId="52" fillId="0" borderId="0" xfId="13" applyNumberFormat="1" applyFont="1" applyFill="1" applyBorder="1"/>
    <xf numFmtId="3" fontId="50" fillId="0" borderId="0" xfId="13" applyNumberFormat="1" applyFont="1" applyFill="1" applyBorder="1" applyAlignment="1">
      <alignment horizontal="left" indent="1"/>
    </xf>
    <xf numFmtId="0" fontId="1" fillId="0" borderId="0" xfId="13" applyBorder="1"/>
    <xf numFmtId="3" fontId="51" fillId="0" borderId="0" xfId="13" applyNumberFormat="1" applyFont="1" applyFill="1" applyBorder="1" applyAlignment="1">
      <alignment horizontal="left" indent="1"/>
    </xf>
    <xf numFmtId="0" fontId="53" fillId="0" borderId="0" xfId="13" applyFont="1" applyFill="1" applyBorder="1"/>
    <xf numFmtId="0" fontId="54" fillId="0" borderId="0" xfId="13" applyFont="1"/>
    <xf numFmtId="0" fontId="55" fillId="0" borderId="0" xfId="13" applyFont="1" applyFill="1" applyBorder="1"/>
    <xf numFmtId="3" fontId="56" fillId="0" borderId="0" xfId="13" applyNumberFormat="1" applyFont="1" applyFill="1" applyBorder="1"/>
    <xf numFmtId="3" fontId="57" fillId="0" borderId="0" xfId="13" applyNumberFormat="1" applyFont="1" applyFill="1" applyBorder="1"/>
    <xf numFmtId="3" fontId="51" fillId="0" borderId="16" xfId="13" applyNumberFormat="1" applyFont="1" applyFill="1" applyBorder="1"/>
    <xf numFmtId="3" fontId="52" fillId="0" borderId="16" xfId="13" applyNumberFormat="1" applyFont="1" applyFill="1" applyBorder="1"/>
    <xf numFmtId="0" fontId="58" fillId="0" borderId="0" xfId="13" applyFont="1" applyFill="1" applyBorder="1" applyAlignment="1">
      <alignment horizontal="left" indent="1"/>
    </xf>
    <xf numFmtId="3" fontId="58" fillId="0" borderId="0" xfId="13" applyNumberFormat="1" applyFont="1" applyFill="1" applyBorder="1" applyAlignment="1">
      <alignment horizontal="left" indent="1"/>
    </xf>
    <xf numFmtId="3" fontId="56" fillId="0" borderId="0" xfId="13" applyNumberFormat="1" applyFont="1" applyFill="1" applyBorder="1" applyAlignment="1">
      <alignment horizontal="center"/>
    </xf>
    <xf numFmtId="3" fontId="56" fillId="0" borderId="16" xfId="13" applyNumberFormat="1" applyFont="1" applyFill="1" applyBorder="1" applyAlignment="1">
      <alignment horizontal="center"/>
    </xf>
    <xf numFmtId="3" fontId="56" fillId="0" borderId="16" xfId="13" applyNumberFormat="1" applyFont="1" applyFill="1" applyBorder="1" applyAlignment="1">
      <alignment horizontal="left" indent="1"/>
    </xf>
    <xf numFmtId="3" fontId="56" fillId="0" borderId="0" xfId="13" applyNumberFormat="1" applyFont="1" applyFill="1" applyBorder="1" applyAlignment="1">
      <alignment horizontal="left" indent="1"/>
    </xf>
    <xf numFmtId="0" fontId="59" fillId="0" borderId="0" xfId="13" applyFont="1"/>
    <xf numFmtId="0" fontId="58" fillId="0" borderId="0" xfId="13" applyFont="1" applyFill="1" applyBorder="1"/>
    <xf numFmtId="0" fontId="58" fillId="0" borderId="16" xfId="13" applyFont="1" applyFill="1" applyBorder="1" applyAlignment="1">
      <alignment horizontal="left" indent="1"/>
    </xf>
    <xf numFmtId="0" fontId="25" fillId="0" borderId="4" xfId="1" applyFont="1" applyFill="1" applyBorder="1" applyAlignment="1">
      <alignment vertical="center"/>
    </xf>
    <xf numFmtId="0" fontId="25" fillId="0" borderId="4" xfId="1" applyFont="1" applyFill="1" applyBorder="1" applyAlignment="1">
      <alignment vertical="center" wrapText="1"/>
    </xf>
    <xf numFmtId="0" fontId="25" fillId="0" borderId="4" xfId="1" applyFont="1" applyFill="1" applyBorder="1" applyAlignment="1">
      <alignment vertical="top" wrapText="1"/>
    </xf>
    <xf numFmtId="0" fontId="25" fillId="0" borderId="8" xfId="1" applyFont="1" applyFill="1" applyBorder="1" applyAlignment="1">
      <alignment wrapText="1"/>
    </xf>
    <xf numFmtId="0" fontId="25" fillId="0" borderId="4" xfId="1" applyFont="1" applyFill="1" applyBorder="1" applyAlignment="1">
      <alignment wrapText="1"/>
    </xf>
    <xf numFmtId="0" fontId="25" fillId="0" borderId="1" xfId="1" applyFont="1" applyFill="1" applyBorder="1" applyAlignment="1">
      <alignment wrapText="1"/>
    </xf>
    <xf numFmtId="172" fontId="29" fillId="2" borderId="12" xfId="1" applyNumberFormat="1" applyFont="1" applyFill="1" applyBorder="1"/>
    <xf numFmtId="172" fontId="27" fillId="0" borderId="12" xfId="1" applyNumberFormat="1" applyFont="1" applyFill="1" applyBorder="1"/>
    <xf numFmtId="172" fontId="23" fillId="0" borderId="12" xfId="1" applyNumberFormat="1" applyFont="1" applyFill="1" applyBorder="1"/>
    <xf numFmtId="172" fontId="25" fillId="2" borderId="12" xfId="1" applyNumberFormat="1" applyFont="1" applyFill="1" applyBorder="1"/>
    <xf numFmtId="172" fontId="25" fillId="0" borderId="12" xfId="1" applyNumberFormat="1" applyFont="1" applyFill="1" applyBorder="1"/>
    <xf numFmtId="0" fontId="25" fillId="0" borderId="2" xfId="1" applyFont="1" applyFill="1" applyBorder="1" applyAlignment="1">
      <alignment wrapText="1"/>
    </xf>
    <xf numFmtId="0" fontId="25" fillId="0" borderId="2" xfId="1" applyFont="1" applyFill="1" applyBorder="1" applyAlignment="1">
      <alignment vertical="top" wrapText="1"/>
    </xf>
    <xf numFmtId="0" fontId="25" fillId="0" borderId="4" xfId="1" applyFont="1" applyFill="1" applyBorder="1" applyAlignment="1"/>
    <xf numFmtId="0" fontId="25" fillId="0" borderId="2" xfId="1" applyFont="1" applyFill="1" applyBorder="1" applyAlignment="1">
      <alignment vertical="center" wrapText="1"/>
    </xf>
    <xf numFmtId="172" fontId="23" fillId="2" borderId="12" xfId="1" applyNumberFormat="1" applyFont="1" applyFill="1" applyBorder="1"/>
    <xf numFmtId="172" fontId="25" fillId="0" borderId="12" xfId="1" applyNumberFormat="1" applyFont="1" applyFill="1" applyBorder="1" applyAlignment="1">
      <alignment horizontal="right"/>
    </xf>
    <xf numFmtId="172" fontId="25" fillId="0" borderId="5" xfId="1" applyNumberFormat="1" applyFont="1" applyFill="1" applyBorder="1"/>
    <xf numFmtId="170" fontId="25" fillId="0" borderId="5" xfId="1" applyNumberFormat="1" applyFont="1" applyFill="1" applyBorder="1"/>
    <xf numFmtId="172" fontId="25" fillId="0" borderId="5" xfId="1" applyNumberFormat="1" applyFont="1" applyFill="1" applyBorder="1" applyAlignment="1">
      <alignment shrinkToFit="1"/>
    </xf>
    <xf numFmtId="172" fontId="23" fillId="0" borderId="5" xfId="1" applyNumberFormat="1" applyFont="1" applyFill="1" applyBorder="1"/>
    <xf numFmtId="0" fontId="27" fillId="2" borderId="0" xfId="1" applyFont="1" applyFill="1" applyAlignment="1">
      <alignment horizontal="center" wrapText="1"/>
    </xf>
    <xf numFmtId="49" fontId="32" fillId="0" borderId="0" xfId="14" applyNumberFormat="1" applyFont="1" applyAlignment="1" applyProtection="1">
      <alignment horizontal="center"/>
    </xf>
    <xf numFmtId="3" fontId="58" fillId="0" borderId="16" xfId="13" applyNumberFormat="1" applyFont="1" applyFill="1" applyBorder="1" applyAlignment="1">
      <alignment horizontal="left" indent="1"/>
    </xf>
    <xf numFmtId="3" fontId="58" fillId="0" borderId="16" xfId="13" applyNumberFormat="1" applyFont="1" applyFill="1" applyBorder="1" applyAlignment="1">
      <alignment horizontal="center"/>
    </xf>
    <xf numFmtId="0" fontId="62" fillId="0" borderId="16" xfId="13" applyFont="1" applyBorder="1"/>
    <xf numFmtId="3" fontId="57" fillId="0" borderId="0" xfId="13" applyNumberFormat="1" applyFont="1" applyFill="1" applyBorder="1" applyAlignment="1">
      <alignment horizontal="center"/>
    </xf>
    <xf numFmtId="3" fontId="63" fillId="0" borderId="0" xfId="13" applyNumberFormat="1" applyFont="1" applyFill="1" applyBorder="1" applyAlignment="1">
      <alignment horizontal="center"/>
    </xf>
    <xf numFmtId="172" fontId="25" fillId="0" borderId="10" xfId="1" applyNumberFormat="1" applyFont="1" applyFill="1" applyBorder="1"/>
    <xf numFmtId="172" fontId="25" fillId="2" borderId="10" xfId="1" applyNumberFormat="1" applyFont="1" applyFill="1" applyBorder="1"/>
    <xf numFmtId="172" fontId="25" fillId="0" borderId="18" xfId="1" applyNumberFormat="1" applyFont="1" applyFill="1" applyBorder="1"/>
    <xf numFmtId="0" fontId="29" fillId="0" borderId="18" xfId="1" applyFont="1" applyFill="1" applyBorder="1" applyAlignment="1">
      <alignment horizontal="center"/>
    </xf>
    <xf numFmtId="169" fontId="32" fillId="0" borderId="0" xfId="14" applyFont="1" applyFill="1" applyAlignment="1"/>
    <xf numFmtId="169" fontId="31" fillId="0" borderId="0" xfId="14" applyFont="1" applyFill="1" applyBorder="1"/>
    <xf numFmtId="169" fontId="26" fillId="0" borderId="0" xfId="14" applyFont="1" applyFill="1" applyBorder="1"/>
    <xf numFmtId="1" fontId="26" fillId="0" borderId="0" xfId="14" applyNumberFormat="1" applyFont="1" applyFill="1" applyBorder="1" applyAlignment="1">
      <alignment horizontal="right"/>
    </xf>
    <xf numFmtId="169" fontId="39" fillId="0" borderId="0" xfId="14" applyFont="1" applyAlignment="1"/>
    <xf numFmtId="3" fontId="58" fillId="0" borderId="0" xfId="13" applyNumberFormat="1" applyFont="1" applyFill="1" applyBorder="1" applyAlignment="1">
      <alignment horizontal="center"/>
    </xf>
    <xf numFmtId="0" fontId="59" fillId="0" borderId="0" xfId="13" applyFont="1" applyAlignment="1">
      <alignment horizontal="center"/>
    </xf>
    <xf numFmtId="0" fontId="62" fillId="0" borderId="16" xfId="13" applyFont="1" applyBorder="1" applyAlignment="1">
      <alignment horizontal="center"/>
    </xf>
    <xf numFmtId="0" fontId="23" fillId="0" borderId="0" xfId="1" applyFont="1" applyFill="1" applyBorder="1" applyAlignment="1">
      <alignment horizontal="center" vertical="justify"/>
    </xf>
    <xf numFmtId="0" fontId="39" fillId="0" borderId="0" xfId="1" applyFont="1" applyFill="1" applyAlignment="1">
      <alignment horizontal="center"/>
    </xf>
    <xf numFmtId="0" fontId="22" fillId="0" borderId="0" xfId="1" applyFont="1" applyFill="1" applyAlignment="1">
      <alignment horizontal="center"/>
    </xf>
    <xf numFmtId="0" fontId="23" fillId="0" borderId="0" xfId="1" applyFont="1" applyFill="1" applyAlignment="1">
      <alignment horizontal="center"/>
    </xf>
    <xf numFmtId="0" fontId="23" fillId="0" borderId="0" xfId="1" applyFont="1" applyFill="1" applyBorder="1" applyAlignment="1">
      <alignment horizontal="center" vertical="center"/>
    </xf>
    <xf numFmtId="3" fontId="23" fillId="0" borderId="0" xfId="1" applyNumberFormat="1" applyFont="1" applyFill="1" applyBorder="1" applyAlignment="1">
      <alignment horizontal="center" vertical="center" wrapText="1"/>
    </xf>
    <xf numFmtId="0" fontId="23" fillId="0" borderId="0" xfId="1" applyFont="1" applyFill="1" applyBorder="1" applyAlignment="1">
      <alignment horizontal="center" vertical="center" wrapText="1"/>
    </xf>
    <xf numFmtId="0" fontId="23" fillId="0" borderId="0" xfId="1" applyFont="1" applyFill="1" applyAlignment="1">
      <alignment horizontal="center" wrapText="1"/>
    </xf>
    <xf numFmtId="0" fontId="23" fillId="0" borderId="0" xfId="1" applyFont="1" applyFill="1" applyAlignment="1">
      <alignment horizontal="center" vertical="top" wrapText="1"/>
    </xf>
    <xf numFmtId="0" fontId="29" fillId="0" borderId="0" xfId="1" applyFont="1" applyFill="1" applyAlignment="1">
      <alignment horizontal="left" vertical="top" wrapText="1"/>
    </xf>
    <xf numFmtId="0" fontId="23" fillId="0" borderId="0" xfId="1" applyFont="1" applyFill="1" applyAlignment="1">
      <alignment horizontal="center" vertical="top"/>
    </xf>
    <xf numFmtId="0" fontId="23" fillId="0" borderId="2" xfId="1" applyFont="1" applyFill="1" applyBorder="1" applyAlignment="1">
      <alignment horizontal="center" wrapText="1"/>
    </xf>
    <xf numFmtId="0" fontId="23" fillId="0" borderId="0" xfId="1" applyFont="1" applyFill="1" applyBorder="1" applyAlignment="1">
      <alignment horizontal="center" wrapText="1"/>
    </xf>
    <xf numFmtId="170" fontId="32" fillId="0" borderId="0" xfId="14" applyNumberFormat="1" applyFont="1" applyAlignment="1" applyProtection="1">
      <alignment horizontal="center"/>
    </xf>
    <xf numFmtId="170" fontId="39" fillId="0" borderId="0" xfId="14" applyNumberFormat="1" applyFont="1" applyAlignment="1" applyProtection="1">
      <alignment horizontal="center"/>
    </xf>
    <xf numFmtId="49" fontId="32" fillId="0" borderId="0" xfId="14" applyNumberFormat="1" applyFont="1" applyAlignment="1" applyProtection="1">
      <alignment horizontal="center"/>
    </xf>
    <xf numFmtId="169" fontId="39" fillId="0" borderId="0" xfId="14" applyFont="1" applyAlignment="1">
      <alignment horizontal="center"/>
    </xf>
    <xf numFmtId="0" fontId="60" fillId="0" borderId="0" xfId="0" applyFont="1" applyAlignment="1">
      <alignment horizontal="left" vertical="center"/>
    </xf>
    <xf numFmtId="0" fontId="39" fillId="0" borderId="0" xfId="13" applyFont="1" applyFill="1" applyBorder="1" applyAlignment="1">
      <alignment horizontal="center" vertical="center"/>
    </xf>
    <xf numFmtId="3" fontId="39" fillId="0" borderId="0" xfId="13" applyNumberFormat="1" applyFont="1" applyFill="1" applyBorder="1" applyAlignment="1">
      <alignment horizontal="left" vertical="center" indent="1"/>
    </xf>
    <xf numFmtId="3" fontId="61" fillId="0" borderId="17" xfId="13" applyNumberFormat="1" applyFont="1" applyFill="1" applyBorder="1" applyAlignment="1">
      <alignment horizontal="left" vertical="center"/>
    </xf>
    <xf numFmtId="3" fontId="61" fillId="0" borderId="0" xfId="13" applyNumberFormat="1" applyFont="1" applyFill="1" applyBorder="1" applyAlignment="1">
      <alignment horizontal="left" vertical="center"/>
    </xf>
  </cellXfs>
  <cellStyles count="17">
    <cellStyle name="Comma [0]" xfId="2" builtinId="6"/>
    <cellStyle name="Comma [0] 2" xfId="3"/>
    <cellStyle name="Comma [0] 3" xfId="15"/>
    <cellStyle name="Normal" xfId="0" builtinId="0"/>
    <cellStyle name="Normal 2" xfId="1"/>
    <cellStyle name="Normal 2 2" xfId="8"/>
    <cellStyle name="Normal 3" xfId="13"/>
    <cellStyle name="Normal 4" xfId="14"/>
    <cellStyle name="Normal 44 24 3" xfId="16"/>
    <cellStyle name="Percent 2" xfId="4"/>
    <cellStyle name="Percent 2 2" xfId="5"/>
    <cellStyle name="Percent 2 2 2" xfId="9"/>
    <cellStyle name="Percent 2 3" xfId="10"/>
    <cellStyle name="Percent 3" xfId="6"/>
    <cellStyle name="Percent 3 2" xfId="11"/>
    <cellStyle name="Percent 4" xfId="7"/>
    <cellStyle name="Percent 4 2" xfId="12"/>
  </cellStyles>
  <dxfs count="0"/>
  <tableStyles count="0" defaultTableStyle="TableStyleMedium9" defaultPivotStyle="PivotStyleLight16"/>
  <colors>
    <mruColors>
      <color rgb="FFAFAFB4"/>
      <color rgb="FF4174B1"/>
      <color rgb="FF345C8C"/>
      <color rgb="FF29486D"/>
      <color rgb="FF1B3049"/>
      <color rgb="FF4D4D4D"/>
      <color rgb="FF99B221"/>
      <color rgb="FFEC6B1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133348</xdr:colOff>
      <xdr:row>2</xdr:row>
      <xdr:rowOff>37084</xdr:rowOff>
    </xdr:from>
    <xdr:to>
      <xdr:col>10</xdr:col>
      <xdr:colOff>369795</xdr:colOff>
      <xdr:row>41</xdr:row>
      <xdr:rowOff>134470</xdr:rowOff>
    </xdr:to>
    <xdr:grpSp>
      <xdr:nvGrpSpPr>
        <xdr:cNvPr id="2" name="Group 1"/>
        <xdr:cNvGrpSpPr/>
      </xdr:nvGrpSpPr>
      <xdr:grpSpPr>
        <a:xfrm>
          <a:off x="314323" y="399034"/>
          <a:ext cx="5427572" cy="7155411"/>
          <a:chOff x="742948" y="399034"/>
          <a:chExt cx="6057901" cy="7156313"/>
        </a:xfrm>
      </xdr:grpSpPr>
      <xdr:sp macro="" textlink="">
        <xdr:nvSpPr>
          <xdr:cNvPr id="3" name="TextBox 2"/>
          <xdr:cNvSpPr txBox="1"/>
        </xdr:nvSpPr>
        <xdr:spPr>
          <a:xfrm>
            <a:off x="742948" y="2943225"/>
            <a:ext cx="6057901" cy="46121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s-IS" sz="1100" b="1">
              <a:latin typeface="Arial" pitchFamily="34" charset="0"/>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is-IS" sz="2400" b="1" baseline="0">
                <a:solidFill>
                  <a:schemeClr val="dk1"/>
                </a:solidFill>
                <a:effectLst/>
                <a:latin typeface="+mj-lt"/>
                <a:ea typeface="+mn-ea"/>
                <a:cs typeface="Arial" panose="020B0604020202020204" pitchFamily="34" charset="0"/>
              </a:rPr>
              <a:t>Fjármálafyrirtæki o.fl.</a:t>
            </a:r>
          </a:p>
          <a:p>
            <a:pPr marL="0" marR="0" indent="0" algn="ctr" defTabSz="914400" eaLnBrk="1" fontAlgn="auto" latinLnBrk="0" hangingPunct="1">
              <a:lnSpc>
                <a:spcPct val="100000"/>
              </a:lnSpc>
              <a:spcBef>
                <a:spcPts val="0"/>
              </a:spcBef>
              <a:spcAft>
                <a:spcPts val="0"/>
              </a:spcAft>
              <a:buClrTx/>
              <a:buSzTx/>
              <a:buFontTx/>
              <a:buNone/>
              <a:tabLst/>
              <a:defRPr/>
            </a:pPr>
            <a:endParaRPr lang="is-IS" sz="1800">
              <a:effectLst/>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is-IS" sz="1200" i="1">
                <a:solidFill>
                  <a:schemeClr val="dk1"/>
                </a:solidFill>
                <a:effectLst/>
                <a:latin typeface="+mj-lt"/>
                <a:ea typeface="+mn-ea"/>
                <a:cs typeface="+mn-cs"/>
              </a:rPr>
              <a:t>Viðskiptabankar, sparisjóðir, lánafyrirtæki, verðbréfafyrirtæki, rekstrarfélög verðbréfasjóða, Íbúðalánasjóður, greiðslustofnanir, ásamt verðbréfa-, fjárfestingar- og fagfjárfestasjóðum í rekstri rekstrarfélaga og annarra rekstraraðila</a:t>
            </a:r>
            <a:endParaRPr lang="is-IS" sz="1200">
              <a:solidFill>
                <a:schemeClr val="dk1"/>
              </a:solidFill>
              <a:effectLst/>
              <a:latin typeface="+mj-lt"/>
              <a:ea typeface="+mn-ea"/>
              <a:cs typeface="+mn-cs"/>
            </a:endParaRPr>
          </a:p>
          <a:p>
            <a:pPr algn="ctr"/>
            <a:endParaRPr lang="is-IS" sz="1100" b="1">
              <a:latin typeface="Arial" pitchFamily="34" charset="0"/>
              <a:cs typeface="Arial" pitchFamily="34" charset="0"/>
            </a:endParaRPr>
          </a:p>
          <a:p>
            <a:pPr algn="ctr"/>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is-IS" sz="1800">
                <a:solidFill>
                  <a:schemeClr val="dk1"/>
                </a:solidFill>
                <a:effectLst/>
                <a:latin typeface="+mj-lt"/>
                <a:ea typeface="+mn-ea"/>
                <a:cs typeface="+mn-cs"/>
              </a:rPr>
              <a:t>Heildarniðurstöður ársreikninga 2018</a:t>
            </a: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r>
              <a:rPr lang="is-IS" sz="1100" b="1">
                <a:latin typeface="+mj-lt"/>
                <a:cs typeface="Arial" pitchFamily="34" charset="0"/>
              </a:rPr>
              <a:t>Útgáfudagsetnig:</a:t>
            </a:r>
            <a:r>
              <a:rPr lang="is-IS" sz="1100">
                <a:latin typeface="+mj-lt"/>
                <a:cs typeface="Arial" pitchFamily="34" charset="0"/>
              </a:rPr>
              <a:t>	</a:t>
            </a:r>
            <a:r>
              <a:rPr lang="is-IS" sz="1100">
                <a:solidFill>
                  <a:sysClr val="windowText" lastClr="000000"/>
                </a:solidFill>
                <a:latin typeface="+mj-lt"/>
                <a:cs typeface="Arial" pitchFamily="34" charset="0"/>
              </a:rPr>
              <a:t>13.</a:t>
            </a:r>
            <a:r>
              <a:rPr lang="is-IS" sz="1100" baseline="0">
                <a:solidFill>
                  <a:sysClr val="windowText" lastClr="000000"/>
                </a:solidFill>
                <a:latin typeface="+mj-lt"/>
                <a:cs typeface="Arial" pitchFamily="34" charset="0"/>
              </a:rPr>
              <a:t> júní 2019</a:t>
            </a: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r>
              <a:rPr lang="is-IS" sz="1100" b="1" baseline="0">
                <a:latin typeface="+mj-lt"/>
                <a:cs typeface="Arial" pitchFamily="34" charset="0"/>
              </a:rPr>
              <a:t>Höfundarréttur:</a:t>
            </a:r>
            <a:r>
              <a:rPr lang="is-IS" sz="1100" baseline="0">
                <a:latin typeface="+mj-lt"/>
                <a:cs typeface="Arial" pitchFamily="34" charset="0"/>
              </a:rPr>
              <a:t> Fjármálaeftirlitið. Heimilt er að nota efni úr ritinu, enda sé heimilda getið.</a:t>
            </a:r>
          </a:p>
          <a:p>
            <a:endParaRPr lang="is-IS" sz="1100" baseline="0">
              <a:latin typeface="+mj-lt"/>
              <a:cs typeface="Arial" pitchFamily="34" charset="0"/>
            </a:endParaRPr>
          </a:p>
        </xdr:txBody>
      </xdr:sp>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399034"/>
            <a:ext cx="3598925" cy="18786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57151</xdr:colOff>
      <xdr:row>1</xdr:row>
      <xdr:rowOff>28573</xdr:rowOff>
    </xdr:from>
    <xdr:to>
      <xdr:col>8</xdr:col>
      <xdr:colOff>495300</xdr:colOff>
      <xdr:row>48</xdr:row>
      <xdr:rowOff>95250</xdr:rowOff>
    </xdr:to>
    <xdr:sp macro="" textlink="">
      <xdr:nvSpPr>
        <xdr:cNvPr id="2" name="TextBox 1"/>
        <xdr:cNvSpPr txBox="1"/>
      </xdr:nvSpPr>
      <xdr:spPr>
        <a:xfrm>
          <a:off x="666751" y="209548"/>
          <a:ext cx="4705349" cy="8572502"/>
        </a:xfrm>
        <a:prstGeom prst="rect">
          <a:avLst/>
        </a:prstGeom>
        <a:solidFill>
          <a:schemeClr val="bg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is-IS" sz="1200" b="1">
              <a:solidFill>
                <a:schemeClr val="dk1"/>
              </a:solidFill>
              <a:effectLst/>
              <a:latin typeface="+mj-lt"/>
              <a:ea typeface="+mn-ea"/>
              <a:cs typeface="+mn-cs"/>
            </a:rPr>
            <a:t>INNGANGUR</a:t>
          </a:r>
        </a:p>
        <a:p>
          <a:pPr algn="ctr"/>
          <a:endParaRPr lang="is-IS" sz="1100" b="1">
            <a:solidFill>
              <a:schemeClr val="dk1"/>
            </a:solidFill>
            <a:effectLst/>
            <a:latin typeface="+mn-lt"/>
            <a:ea typeface="+mn-ea"/>
            <a:cs typeface="+mn-cs"/>
          </a:endParaRPr>
        </a:p>
        <a:p>
          <a:pPr algn="just">
            <a:lnSpc>
              <a:spcPct val="107000"/>
            </a:lnSpc>
            <a:spcAft>
              <a:spcPts val="800"/>
            </a:spcAft>
          </a:pPr>
          <a:r>
            <a:rPr lang="is-IS" sz="1100">
              <a:effectLst/>
              <a:latin typeface="Calibri" panose="020F0502020204030204" pitchFamily="34" charset="0"/>
              <a:ea typeface="Calibri" panose="020F0502020204030204" pitchFamily="34" charset="0"/>
              <a:cs typeface="Times New Roman" panose="02020603050405020304" pitchFamily="18" charset="0"/>
            </a:rPr>
            <a:t>Í</a:t>
          </a:r>
          <a:r>
            <a:rPr lang="is-IS" sz="1100">
              <a:effectLst/>
              <a:latin typeface="+mj-lt"/>
              <a:ea typeface="Calibri" panose="020F0502020204030204" pitchFamily="34" charset="0"/>
              <a:cs typeface="Times New Roman" panose="02020603050405020304" pitchFamily="18" charset="0"/>
            </a:rPr>
            <a:t> þessari samantekt Fjármálaeftirlitsins eru birtar heildarniðurstöður ársreikninga fjármálafyrirtækja, þ.e. viðskiptabanka, sparisjóða, lánafyrirtækja, verðbréfafyrirtækja og rekstrarfélaga verðbréfasjóða, fyrir árið 2018 ásamt upplýsingum um heildareignir verðbréfa- og fjárfestingarsjóða í rekstri rekstrarfélaga verðbréfasjóða og heildareignir fagfjárfestasjóða í rekstri rekstrarfélaga og annarra rekstraraðila. Þá eru upplýsingar um Íbúðalánasjóð og greiðslustofnanir. Jafnframt eru birtar upplýsingar um meðalstarfsmannafjölda móðurfélaga fjármálafyrirtækja og annarra aðila sem og yfirlit yfir afgreiðslustaði viðskiptabanka og sparisjóða á Íslandi í árslok 2018. Ekki er að finna á yfirliti þessu þau fjármálafyrirtæki sem hættu starfsemi, sameinuðust öðrum eða voru í slitameðferð á árinu 2018. </a:t>
          </a:r>
        </a:p>
        <a:p>
          <a:pPr algn="just">
            <a:lnSpc>
              <a:spcPct val="107000"/>
            </a:lnSpc>
            <a:spcAft>
              <a:spcPts val="800"/>
            </a:spcAft>
          </a:pPr>
          <a:r>
            <a:rPr lang="is-IS" sz="1100">
              <a:effectLst/>
              <a:latin typeface="+mj-lt"/>
              <a:ea typeface="Calibri" panose="020F0502020204030204" pitchFamily="34" charset="0"/>
              <a:cs typeface="Times New Roman" panose="02020603050405020304" pitchFamily="18" charset="0"/>
            </a:rPr>
            <a:t>Ársreikningar 2018 fyrir 9 lánastofnanir af 14 eru gerðir í samræmi við alþjóðlega reikningsskilastaðla (IFRS), sbr. VIII. kafla laga nr. 3/2006 um ársreikninga. Allar stærstu lánastofnanirnar semja ársreikninga samkvæmt IFRS. Alls 5 lánastofnanir semja ársreikninga fyrir árið 2018 samkvæmt reglum nr. 834/2003 um reikningsskil lánastofnana. Hafa ber í huga að reikningsskil samkvæmt framangreindum tveimur reglum eru hvað marga liði varðar ekki sambærileg.</a:t>
          </a:r>
        </a:p>
        <a:p>
          <a:pPr algn="just">
            <a:lnSpc>
              <a:spcPct val="107000"/>
            </a:lnSpc>
            <a:spcAft>
              <a:spcPts val="800"/>
            </a:spcAft>
          </a:pPr>
          <a:r>
            <a:rPr lang="is-IS" sz="1100">
              <a:effectLst/>
              <a:latin typeface="+mj-lt"/>
              <a:ea typeface="Calibri" panose="020F0502020204030204" pitchFamily="34" charset="0"/>
              <a:cs typeface="Times New Roman" panose="02020603050405020304" pitchFamily="18" charset="0"/>
            </a:rPr>
            <a:t>Samantektin sýnir nokkrar meginstærðir s.s. heildareignir, eigið fé, eiginfjárhlutföll, hagnað, útlán til viðskiptavina og innlán lánastofnana.</a:t>
          </a:r>
        </a:p>
        <a:p>
          <a:pPr algn="just">
            <a:lnSpc>
              <a:spcPct val="107000"/>
            </a:lnSpc>
            <a:spcAft>
              <a:spcPts val="800"/>
            </a:spcAft>
          </a:pPr>
          <a:r>
            <a:rPr lang="is-IS" sz="1100">
              <a:effectLst/>
              <a:latin typeface="+mj-lt"/>
              <a:ea typeface="Calibri" panose="020F0502020204030204" pitchFamily="34" charset="0"/>
              <a:cs typeface="Times New Roman" panose="02020603050405020304" pitchFamily="18" charset="0"/>
            </a:rPr>
            <a:t>Um reikningsskil verðbréfafyrirtækja gilda reglur nr. 102/2004, um reikningsskil rekstrarfélaga verðbréfasjóða gilda reglur nr. 97/2004 og um reikningsskil  verðbréfasjóða og fjárfestingarsjóða gilda reglur nr. 1060/2015. </a:t>
          </a:r>
        </a:p>
        <a:p>
          <a:pPr algn="just">
            <a:lnSpc>
              <a:spcPct val="107000"/>
            </a:lnSpc>
            <a:spcAft>
              <a:spcPts val="800"/>
            </a:spcAft>
          </a:pPr>
          <a:r>
            <a:rPr lang="is-IS" sz="1100">
              <a:effectLst/>
              <a:latin typeface="+mj-lt"/>
              <a:ea typeface="Calibri" panose="020F0502020204030204" pitchFamily="34" charset="0"/>
              <a:cs typeface="Times New Roman" panose="02020603050405020304" pitchFamily="18" charset="0"/>
            </a:rPr>
            <a:t>Í árslok 2018 voru starfandi 4 viðskiptabankar, 4 sparisjóðir, 5 lánafyrirtæki, 9 verðbréfafyrirtæki og 9 rekstrarfélög verðbréfasjóða samkvæmt lögum nr. 161/2002 um fjármálafyrirtæki. Þá voru starfandi 40 verðbréfasjóðir, 60 fjárfestingarsjóðir og 114 fagfjárfestasjóðir á grundvelli laga nr. 128/2011, Íbúðalánasjóður á grundvelli laga nr. 44/1998 um húsnæðismál og 1 greiðslustofnun á grundvelli laga nr. 120/2011 um greiðsluþjónustu.</a:t>
          </a:r>
        </a:p>
        <a:p>
          <a:pPr algn="just">
            <a:lnSpc>
              <a:spcPct val="107000"/>
            </a:lnSpc>
            <a:spcAft>
              <a:spcPts val="800"/>
            </a:spcAft>
          </a:pPr>
          <a:r>
            <a:rPr lang="is-IS" sz="1100">
              <a:effectLst/>
              <a:latin typeface="+mj-lt"/>
              <a:ea typeface="Calibri" panose="020F0502020204030204" pitchFamily="34" charset="0"/>
              <a:cs typeface="Times New Roman" panose="02020603050405020304" pitchFamily="18" charset="0"/>
            </a:rPr>
            <a:t> </a:t>
          </a:r>
        </a:p>
        <a:p>
          <a:pPr algn="just">
            <a:lnSpc>
              <a:spcPct val="107000"/>
            </a:lnSpc>
            <a:spcAft>
              <a:spcPts val="800"/>
            </a:spcAft>
          </a:pPr>
          <a:r>
            <a:rPr lang="is-IS" sz="1100">
              <a:effectLst/>
              <a:latin typeface="+mj-lt"/>
              <a:ea typeface="Calibri" panose="020F0502020204030204" pitchFamily="34" charset="0"/>
              <a:cs typeface="Times New Roman" panose="02020603050405020304" pitchFamily="18" charset="0"/>
            </a:rPr>
            <a:t>Athygli skal vakin á því að skýrsla þessi verður aðeins birt á heimasíðu Fjármálaeftirlitsins.</a:t>
          </a:r>
        </a:p>
        <a:p>
          <a:pPr algn="just">
            <a:lnSpc>
              <a:spcPct val="107000"/>
            </a:lnSpc>
            <a:spcAft>
              <a:spcPts val="800"/>
            </a:spcAft>
          </a:pPr>
          <a:r>
            <a:rPr lang="is-IS" sz="1100">
              <a:effectLst/>
              <a:latin typeface="Calibri" panose="020F0502020204030204" pitchFamily="34" charset="0"/>
              <a:ea typeface="Calibri" panose="020F0502020204030204" pitchFamily="34" charset="0"/>
              <a:cs typeface="Times New Roman" panose="02020603050405020304" pitchFamily="18" charset="0"/>
            </a:rPr>
            <a:t> </a:t>
          </a:r>
          <a:r>
            <a:rPr lang="is-IS" sz="1100">
              <a:solidFill>
                <a:schemeClr val="dk1"/>
              </a:solidFill>
              <a:effectLst/>
              <a:latin typeface="+mj-lt"/>
              <a:ea typeface="+mn-ea"/>
              <a:cs typeface="+mn-cs"/>
            </a:rPr>
            <a:t> </a:t>
          </a:r>
        </a:p>
        <a:p>
          <a:pPr algn="l"/>
          <a:r>
            <a:rPr lang="is-IS" sz="1100">
              <a:solidFill>
                <a:schemeClr val="dk1"/>
              </a:solidFill>
              <a:effectLst/>
              <a:latin typeface="+mj-lt"/>
              <a:ea typeface="+mn-ea"/>
              <a:cs typeface="+mn-cs"/>
            </a:rPr>
            <a:t>Júní 2019</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stjori\sameign\FME_Gogn\Lanastofnanir\Eiginfj&#225;r_sk&#253;rsla_2005_nov\EFJskyrsla2005nov_J&#246;k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 skjalið"/>
      <sheetName val="ebl.1.0 "/>
      <sheetName val="skýr.bl"/>
      <sheetName val="ebl.2.0"/>
      <sheetName val="ebl.3.0"/>
      <sheetName val="ebl.3.1"/>
      <sheetName val="ebl.3.2"/>
      <sheetName val="ebl.3.3"/>
      <sheetName val="ebl.4.0"/>
      <sheetName val="ebl. 5.0"/>
      <sheetName val="ebl. 5.1"/>
      <sheetName val="ebl.5.2"/>
      <sheetName val="ebl.5.3"/>
      <sheetName val="ebl. 5.4"/>
      <sheetName val="ebl. 5.5 "/>
      <sheetName val="ebl. 6.0"/>
      <sheetName val="ebl.6.1"/>
      <sheetName val="ebl. 6.2"/>
      <sheetName val="ebl.6.3"/>
      <sheetName val="ebl.6.4"/>
      <sheetName val="ebl. 7.0"/>
      <sheetName val="ebl.7.1"/>
      <sheetName val="ebl.8.0"/>
      <sheetName val="FME_Lestur"/>
    </sheetNames>
    <sheetDataSet>
      <sheetData sheetId="0" refreshError="1"/>
      <sheetData sheetId="1">
        <row r="12">
          <cell r="C12" t="str">
            <v>Uppgjör pr.: 30.11.2005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65:A240"/>
  <sheetViews>
    <sheetView showGridLines="0" tabSelected="1" zoomScaleNormal="100" workbookViewId="0">
      <selection activeCell="U37" sqref="U37"/>
    </sheetView>
  </sheetViews>
  <sheetFormatPr defaultRowHeight="14.25" x14ac:dyDescent="0.2"/>
  <cols>
    <col min="1" max="1" width="2.7109375" style="181" customWidth="1"/>
    <col min="2" max="9" width="9.140625" style="181"/>
    <col min="10" max="10" width="7.5703125" style="181" customWidth="1"/>
    <col min="11" max="11" width="2.7109375" style="181" customWidth="1"/>
    <col min="12" max="16384" width="9.140625" style="181"/>
  </cols>
  <sheetData>
    <row r="165" s="180" customFormat="1" x14ac:dyDescent="0.2"/>
    <row r="166" s="180" customFormat="1" x14ac:dyDescent="0.2"/>
    <row r="167" s="180" customFormat="1" x14ac:dyDescent="0.2"/>
    <row r="168" s="180" customFormat="1" x14ac:dyDescent="0.2"/>
    <row r="169" s="180" customFormat="1" x14ac:dyDescent="0.2"/>
    <row r="170" s="180" customFormat="1" x14ac:dyDescent="0.2"/>
    <row r="171" s="180" customFormat="1" x14ac:dyDescent="0.2"/>
    <row r="172" s="180" customFormat="1" x14ac:dyDescent="0.2"/>
    <row r="173" s="180" customFormat="1" x14ac:dyDescent="0.2"/>
    <row r="174" s="180" customFormat="1" x14ac:dyDescent="0.2"/>
    <row r="175" s="180" customFormat="1" x14ac:dyDescent="0.2"/>
    <row r="176" s="180" customFormat="1" x14ac:dyDescent="0.2"/>
    <row r="177" s="180" customFormat="1" x14ac:dyDescent="0.2"/>
    <row r="178" s="180" customFormat="1" x14ac:dyDescent="0.2"/>
    <row r="179" s="180" customFormat="1" x14ac:dyDescent="0.2"/>
    <row r="180" s="180" customFormat="1" x14ac:dyDescent="0.2"/>
    <row r="181" s="180" customFormat="1" x14ac:dyDescent="0.2"/>
    <row r="182" s="180" customFormat="1" x14ac:dyDescent="0.2"/>
    <row r="183" s="180" customFormat="1" x14ac:dyDescent="0.2"/>
    <row r="184" s="180" customFormat="1" x14ac:dyDescent="0.2"/>
    <row r="185" s="180" customFormat="1" x14ac:dyDescent="0.2"/>
    <row r="186" s="180" customFormat="1" x14ac:dyDescent="0.2"/>
    <row r="187" s="180" customFormat="1" x14ac:dyDescent="0.2"/>
    <row r="188" s="180" customFormat="1" x14ac:dyDescent="0.2"/>
    <row r="189" s="180" customFormat="1" x14ac:dyDescent="0.2"/>
    <row r="190" s="180" customFormat="1" x14ac:dyDescent="0.2"/>
    <row r="191" s="180" customFormat="1" x14ac:dyDescent="0.2"/>
    <row r="192" s="180" customFormat="1" x14ac:dyDescent="0.2"/>
    <row r="193" s="180" customFormat="1" x14ac:dyDescent="0.2"/>
    <row r="194" s="180" customFormat="1" x14ac:dyDescent="0.2"/>
    <row r="195" s="180" customFormat="1" x14ac:dyDescent="0.2"/>
    <row r="196" s="180" customFormat="1" x14ac:dyDescent="0.2"/>
    <row r="197" s="180" customFormat="1" x14ac:dyDescent="0.2"/>
    <row r="198" s="180" customFormat="1" x14ac:dyDescent="0.2"/>
    <row r="199" s="180" customFormat="1" x14ac:dyDescent="0.2"/>
    <row r="200" s="180" customFormat="1" x14ac:dyDescent="0.2"/>
    <row r="201" s="180" customFormat="1" x14ac:dyDescent="0.2"/>
    <row r="202" s="180" customFormat="1" x14ac:dyDescent="0.2"/>
    <row r="203" s="180" customFormat="1" x14ac:dyDescent="0.2"/>
    <row r="204" s="180" customFormat="1" x14ac:dyDescent="0.2"/>
    <row r="205" s="180" customFormat="1" x14ac:dyDescent="0.2"/>
    <row r="206" s="180" customFormat="1" x14ac:dyDescent="0.2"/>
    <row r="207" s="180" customFormat="1" x14ac:dyDescent="0.2"/>
    <row r="208" s="180" customFormat="1" x14ac:dyDescent="0.2"/>
    <row r="209" s="180" customFormat="1" x14ac:dyDescent="0.2"/>
    <row r="210" s="180" customFormat="1" x14ac:dyDescent="0.2"/>
    <row r="211" s="180" customFormat="1" x14ac:dyDescent="0.2"/>
    <row r="212" s="180" customFormat="1" x14ac:dyDescent="0.2"/>
    <row r="213" s="180" customFormat="1" x14ac:dyDescent="0.2"/>
    <row r="214" s="180" customFormat="1" x14ac:dyDescent="0.2"/>
    <row r="215" s="180" customFormat="1" x14ac:dyDescent="0.2"/>
    <row r="216" s="180" customFormat="1" x14ac:dyDescent="0.2"/>
    <row r="217" s="180" customFormat="1" x14ac:dyDescent="0.2"/>
    <row r="218" s="180" customFormat="1" x14ac:dyDescent="0.2"/>
    <row r="219" s="180" customFormat="1" x14ac:dyDescent="0.2"/>
    <row r="220" s="180" customFormat="1" x14ac:dyDescent="0.2"/>
    <row r="221" s="180" customFormat="1" x14ac:dyDescent="0.2"/>
    <row r="222" s="180" customFormat="1" x14ac:dyDescent="0.2"/>
    <row r="223" s="180" customFormat="1" x14ac:dyDescent="0.2"/>
    <row r="224" s="180" customFormat="1" x14ac:dyDescent="0.2"/>
    <row r="225" s="180" customFormat="1" x14ac:dyDescent="0.2"/>
    <row r="226" s="180" customFormat="1" x14ac:dyDescent="0.2"/>
    <row r="227" s="180" customFormat="1" x14ac:dyDescent="0.2"/>
    <row r="228" s="180" customFormat="1" x14ac:dyDescent="0.2"/>
    <row r="229" s="180" customFormat="1" x14ac:dyDescent="0.2"/>
    <row r="230" s="180" customFormat="1" x14ac:dyDescent="0.2"/>
    <row r="231" s="180" customFormat="1" x14ac:dyDescent="0.2"/>
    <row r="232" s="180" customFormat="1" x14ac:dyDescent="0.2"/>
    <row r="233" s="180" customFormat="1" x14ac:dyDescent="0.2"/>
    <row r="234" s="180" customFormat="1" x14ac:dyDescent="0.2"/>
    <row r="235" s="180" customFormat="1" x14ac:dyDescent="0.2"/>
    <row r="236" s="180" customFormat="1" x14ac:dyDescent="0.2"/>
    <row r="237" s="180" customFormat="1" x14ac:dyDescent="0.2"/>
    <row r="238" s="180" customFormat="1" x14ac:dyDescent="0.2"/>
    <row r="239" s="180" customFormat="1" x14ac:dyDescent="0.2"/>
    <row r="240" s="180" customFormat="1"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0"/>
  <sheetViews>
    <sheetView showGridLines="0" zoomScaleNormal="100" zoomScaleSheetLayoutView="100" workbookViewId="0">
      <selection activeCell="G45" sqref="G45"/>
    </sheetView>
  </sheetViews>
  <sheetFormatPr defaultRowHeight="12.75" x14ac:dyDescent="0.2"/>
  <cols>
    <col min="1" max="1" width="3.28515625" style="184" customWidth="1"/>
    <col min="2" max="2" width="55.7109375" style="184" customWidth="1"/>
    <col min="3" max="3" width="9.140625" style="245" customWidth="1"/>
    <col min="4" max="4" width="3.28515625" style="184" customWidth="1"/>
    <col min="5" max="6" width="10.28515625" style="200" customWidth="1"/>
    <col min="7" max="7" width="9.140625" style="200"/>
    <col min="8" max="9" width="11.28515625" style="200" bestFit="1" customWidth="1"/>
    <col min="10" max="255" width="9.140625" style="200"/>
    <col min="256" max="256" width="3.5703125" style="200" customWidth="1"/>
    <col min="257" max="257" width="59.140625" style="200" customWidth="1"/>
    <col min="258" max="258" width="9.140625" style="200" customWidth="1"/>
    <col min="259" max="259" width="11.5703125" style="200" customWidth="1"/>
    <col min="260" max="262" width="0" style="200" hidden="1" customWidth="1"/>
    <col min="263" max="263" width="9.140625" style="200"/>
    <col min="264" max="265" width="11.28515625" style="200" bestFit="1" customWidth="1"/>
    <col min="266" max="511" width="9.140625" style="200"/>
    <col min="512" max="512" width="3.5703125" style="200" customWidth="1"/>
    <col min="513" max="513" width="59.140625" style="200" customWidth="1"/>
    <col min="514" max="514" width="9.140625" style="200" customWidth="1"/>
    <col min="515" max="515" width="11.5703125" style="200" customWidth="1"/>
    <col min="516" max="518" width="0" style="200" hidden="1" customWidth="1"/>
    <col min="519" max="519" width="9.140625" style="200"/>
    <col min="520" max="521" width="11.28515625" style="200" bestFit="1" customWidth="1"/>
    <col min="522" max="767" width="9.140625" style="200"/>
    <col min="768" max="768" width="3.5703125" style="200" customWidth="1"/>
    <col min="769" max="769" width="59.140625" style="200" customWidth="1"/>
    <col min="770" max="770" width="9.140625" style="200" customWidth="1"/>
    <col min="771" max="771" width="11.5703125" style="200" customWidth="1"/>
    <col min="772" max="774" width="0" style="200" hidden="1" customWidth="1"/>
    <col min="775" max="775" width="9.140625" style="200"/>
    <col min="776" max="777" width="11.28515625" style="200" bestFit="1" customWidth="1"/>
    <col min="778" max="1023" width="9.140625" style="200"/>
    <col min="1024" max="1024" width="3.5703125" style="200" customWidth="1"/>
    <col min="1025" max="1025" width="59.140625" style="200" customWidth="1"/>
    <col min="1026" max="1026" width="9.140625" style="200" customWidth="1"/>
    <col min="1027" max="1027" width="11.5703125" style="200" customWidth="1"/>
    <col min="1028" max="1030" width="0" style="200" hidden="1" customWidth="1"/>
    <col min="1031" max="1031" width="9.140625" style="200"/>
    <col min="1032" max="1033" width="11.28515625" style="200" bestFit="1" customWidth="1"/>
    <col min="1034" max="1279" width="9.140625" style="200"/>
    <col min="1280" max="1280" width="3.5703125" style="200" customWidth="1"/>
    <col min="1281" max="1281" width="59.140625" style="200" customWidth="1"/>
    <col min="1282" max="1282" width="9.140625" style="200" customWidth="1"/>
    <col min="1283" max="1283" width="11.5703125" style="200" customWidth="1"/>
    <col min="1284" max="1286" width="0" style="200" hidden="1" customWidth="1"/>
    <col min="1287" max="1287" width="9.140625" style="200"/>
    <col min="1288" max="1289" width="11.28515625" style="200" bestFit="1" customWidth="1"/>
    <col min="1290" max="1535" width="9.140625" style="200"/>
    <col min="1536" max="1536" width="3.5703125" style="200" customWidth="1"/>
    <col min="1537" max="1537" width="59.140625" style="200" customWidth="1"/>
    <col min="1538" max="1538" width="9.140625" style="200" customWidth="1"/>
    <col min="1539" max="1539" width="11.5703125" style="200" customWidth="1"/>
    <col min="1540" max="1542" width="0" style="200" hidden="1" customWidth="1"/>
    <col min="1543" max="1543" width="9.140625" style="200"/>
    <col min="1544" max="1545" width="11.28515625" style="200" bestFit="1" customWidth="1"/>
    <col min="1546" max="1791" width="9.140625" style="200"/>
    <col min="1792" max="1792" width="3.5703125" style="200" customWidth="1"/>
    <col min="1793" max="1793" width="59.140625" style="200" customWidth="1"/>
    <col min="1794" max="1794" width="9.140625" style="200" customWidth="1"/>
    <col min="1795" max="1795" width="11.5703125" style="200" customWidth="1"/>
    <col min="1796" max="1798" width="0" style="200" hidden="1" customWidth="1"/>
    <col min="1799" max="1799" width="9.140625" style="200"/>
    <col min="1800" max="1801" width="11.28515625" style="200" bestFit="1" customWidth="1"/>
    <col min="1802" max="2047" width="9.140625" style="200"/>
    <col min="2048" max="2048" width="3.5703125" style="200" customWidth="1"/>
    <col min="2049" max="2049" width="59.140625" style="200" customWidth="1"/>
    <col min="2050" max="2050" width="9.140625" style="200" customWidth="1"/>
    <col min="2051" max="2051" width="11.5703125" style="200" customWidth="1"/>
    <col min="2052" max="2054" width="0" style="200" hidden="1" customWidth="1"/>
    <col min="2055" max="2055" width="9.140625" style="200"/>
    <col min="2056" max="2057" width="11.28515625" style="200" bestFit="1" customWidth="1"/>
    <col min="2058" max="2303" width="9.140625" style="200"/>
    <col min="2304" max="2304" width="3.5703125" style="200" customWidth="1"/>
    <col min="2305" max="2305" width="59.140625" style="200" customWidth="1"/>
    <col min="2306" max="2306" width="9.140625" style="200" customWidth="1"/>
    <col min="2307" max="2307" width="11.5703125" style="200" customWidth="1"/>
    <col min="2308" max="2310" width="0" style="200" hidden="1" customWidth="1"/>
    <col min="2311" max="2311" width="9.140625" style="200"/>
    <col min="2312" max="2313" width="11.28515625" style="200" bestFit="1" customWidth="1"/>
    <col min="2314" max="2559" width="9.140625" style="200"/>
    <col min="2560" max="2560" width="3.5703125" style="200" customWidth="1"/>
    <col min="2561" max="2561" width="59.140625" style="200" customWidth="1"/>
    <col min="2562" max="2562" width="9.140625" style="200" customWidth="1"/>
    <col min="2563" max="2563" width="11.5703125" style="200" customWidth="1"/>
    <col min="2564" max="2566" width="0" style="200" hidden="1" customWidth="1"/>
    <col min="2567" max="2567" width="9.140625" style="200"/>
    <col min="2568" max="2569" width="11.28515625" style="200" bestFit="1" customWidth="1"/>
    <col min="2570" max="2815" width="9.140625" style="200"/>
    <col min="2816" max="2816" width="3.5703125" style="200" customWidth="1"/>
    <col min="2817" max="2817" width="59.140625" style="200" customWidth="1"/>
    <col min="2818" max="2818" width="9.140625" style="200" customWidth="1"/>
    <col min="2819" max="2819" width="11.5703125" style="200" customWidth="1"/>
    <col min="2820" max="2822" width="0" style="200" hidden="1" customWidth="1"/>
    <col min="2823" max="2823" width="9.140625" style="200"/>
    <col min="2824" max="2825" width="11.28515625" style="200" bestFit="1" customWidth="1"/>
    <col min="2826" max="3071" width="9.140625" style="200"/>
    <col min="3072" max="3072" width="3.5703125" style="200" customWidth="1"/>
    <col min="3073" max="3073" width="59.140625" style="200" customWidth="1"/>
    <col min="3074" max="3074" width="9.140625" style="200" customWidth="1"/>
    <col min="3075" max="3075" width="11.5703125" style="200" customWidth="1"/>
    <col min="3076" max="3078" width="0" style="200" hidden="1" customWidth="1"/>
    <col min="3079" max="3079" width="9.140625" style="200"/>
    <col min="3080" max="3081" width="11.28515625" style="200" bestFit="1" customWidth="1"/>
    <col min="3082" max="3327" width="9.140625" style="200"/>
    <col min="3328" max="3328" width="3.5703125" style="200" customWidth="1"/>
    <col min="3329" max="3329" width="59.140625" style="200" customWidth="1"/>
    <col min="3330" max="3330" width="9.140625" style="200" customWidth="1"/>
    <col min="3331" max="3331" width="11.5703125" style="200" customWidth="1"/>
    <col min="3332" max="3334" width="0" style="200" hidden="1" customWidth="1"/>
    <col min="3335" max="3335" width="9.140625" style="200"/>
    <col min="3336" max="3337" width="11.28515625" style="200" bestFit="1" customWidth="1"/>
    <col min="3338" max="3583" width="9.140625" style="200"/>
    <col min="3584" max="3584" width="3.5703125" style="200" customWidth="1"/>
    <col min="3585" max="3585" width="59.140625" style="200" customWidth="1"/>
    <col min="3586" max="3586" width="9.140625" style="200" customWidth="1"/>
    <col min="3587" max="3587" width="11.5703125" style="200" customWidth="1"/>
    <col min="3588" max="3590" width="0" style="200" hidden="1" customWidth="1"/>
    <col min="3591" max="3591" width="9.140625" style="200"/>
    <col min="3592" max="3593" width="11.28515625" style="200" bestFit="1" customWidth="1"/>
    <col min="3594" max="3839" width="9.140625" style="200"/>
    <col min="3840" max="3840" width="3.5703125" style="200" customWidth="1"/>
    <col min="3841" max="3841" width="59.140625" style="200" customWidth="1"/>
    <col min="3842" max="3842" width="9.140625" style="200" customWidth="1"/>
    <col min="3843" max="3843" width="11.5703125" style="200" customWidth="1"/>
    <col min="3844" max="3846" width="0" style="200" hidden="1" customWidth="1"/>
    <col min="3847" max="3847" width="9.140625" style="200"/>
    <col min="3848" max="3849" width="11.28515625" style="200" bestFit="1" customWidth="1"/>
    <col min="3850" max="4095" width="9.140625" style="200"/>
    <col min="4096" max="4096" width="3.5703125" style="200" customWidth="1"/>
    <col min="4097" max="4097" width="59.140625" style="200" customWidth="1"/>
    <col min="4098" max="4098" width="9.140625" style="200" customWidth="1"/>
    <col min="4099" max="4099" width="11.5703125" style="200" customWidth="1"/>
    <col min="4100" max="4102" width="0" style="200" hidden="1" customWidth="1"/>
    <col min="4103" max="4103" width="9.140625" style="200"/>
    <col min="4104" max="4105" width="11.28515625" style="200" bestFit="1" customWidth="1"/>
    <col min="4106" max="4351" width="9.140625" style="200"/>
    <col min="4352" max="4352" width="3.5703125" style="200" customWidth="1"/>
    <col min="4353" max="4353" width="59.140625" style="200" customWidth="1"/>
    <col min="4354" max="4354" width="9.140625" style="200" customWidth="1"/>
    <col min="4355" max="4355" width="11.5703125" style="200" customWidth="1"/>
    <col min="4356" max="4358" width="0" style="200" hidden="1" customWidth="1"/>
    <col min="4359" max="4359" width="9.140625" style="200"/>
    <col min="4360" max="4361" width="11.28515625" style="200" bestFit="1" customWidth="1"/>
    <col min="4362" max="4607" width="9.140625" style="200"/>
    <col min="4608" max="4608" width="3.5703125" style="200" customWidth="1"/>
    <col min="4609" max="4609" width="59.140625" style="200" customWidth="1"/>
    <col min="4610" max="4610" width="9.140625" style="200" customWidth="1"/>
    <col min="4611" max="4611" width="11.5703125" style="200" customWidth="1"/>
    <col min="4612" max="4614" width="0" style="200" hidden="1" customWidth="1"/>
    <col min="4615" max="4615" width="9.140625" style="200"/>
    <col min="4616" max="4617" width="11.28515625" style="200" bestFit="1" customWidth="1"/>
    <col min="4618" max="4863" width="9.140625" style="200"/>
    <col min="4864" max="4864" width="3.5703125" style="200" customWidth="1"/>
    <col min="4865" max="4865" width="59.140625" style="200" customWidth="1"/>
    <col min="4866" max="4866" width="9.140625" style="200" customWidth="1"/>
    <col min="4867" max="4867" width="11.5703125" style="200" customWidth="1"/>
    <col min="4868" max="4870" width="0" style="200" hidden="1" customWidth="1"/>
    <col min="4871" max="4871" width="9.140625" style="200"/>
    <col min="4872" max="4873" width="11.28515625" style="200" bestFit="1" customWidth="1"/>
    <col min="4874" max="5119" width="9.140625" style="200"/>
    <col min="5120" max="5120" width="3.5703125" style="200" customWidth="1"/>
    <col min="5121" max="5121" width="59.140625" style="200" customWidth="1"/>
    <col min="5122" max="5122" width="9.140625" style="200" customWidth="1"/>
    <col min="5123" max="5123" width="11.5703125" style="200" customWidth="1"/>
    <col min="5124" max="5126" width="0" style="200" hidden="1" customWidth="1"/>
    <col min="5127" max="5127" width="9.140625" style="200"/>
    <col min="5128" max="5129" width="11.28515625" style="200" bestFit="1" customWidth="1"/>
    <col min="5130" max="5375" width="9.140625" style="200"/>
    <col min="5376" max="5376" width="3.5703125" style="200" customWidth="1"/>
    <col min="5377" max="5377" width="59.140625" style="200" customWidth="1"/>
    <col min="5378" max="5378" width="9.140625" style="200" customWidth="1"/>
    <col min="5379" max="5379" width="11.5703125" style="200" customWidth="1"/>
    <col min="5380" max="5382" width="0" style="200" hidden="1" customWidth="1"/>
    <col min="5383" max="5383" width="9.140625" style="200"/>
    <col min="5384" max="5385" width="11.28515625" style="200" bestFit="1" customWidth="1"/>
    <col min="5386" max="5631" width="9.140625" style="200"/>
    <col min="5632" max="5632" width="3.5703125" style="200" customWidth="1"/>
    <col min="5633" max="5633" width="59.140625" style="200" customWidth="1"/>
    <col min="5634" max="5634" width="9.140625" style="200" customWidth="1"/>
    <col min="5635" max="5635" width="11.5703125" style="200" customWidth="1"/>
    <col min="5636" max="5638" width="0" style="200" hidden="1" customWidth="1"/>
    <col min="5639" max="5639" width="9.140625" style="200"/>
    <col min="5640" max="5641" width="11.28515625" style="200" bestFit="1" customWidth="1"/>
    <col min="5642" max="5887" width="9.140625" style="200"/>
    <col min="5888" max="5888" width="3.5703125" style="200" customWidth="1"/>
    <col min="5889" max="5889" width="59.140625" style="200" customWidth="1"/>
    <col min="5890" max="5890" width="9.140625" style="200" customWidth="1"/>
    <col min="5891" max="5891" width="11.5703125" style="200" customWidth="1"/>
    <col min="5892" max="5894" width="0" style="200" hidden="1" customWidth="1"/>
    <col min="5895" max="5895" width="9.140625" style="200"/>
    <col min="5896" max="5897" width="11.28515625" style="200" bestFit="1" customWidth="1"/>
    <col min="5898" max="6143" width="9.140625" style="200"/>
    <col min="6144" max="6144" width="3.5703125" style="200" customWidth="1"/>
    <col min="6145" max="6145" width="59.140625" style="200" customWidth="1"/>
    <col min="6146" max="6146" width="9.140625" style="200" customWidth="1"/>
    <col min="6147" max="6147" width="11.5703125" style="200" customWidth="1"/>
    <col min="6148" max="6150" width="0" style="200" hidden="1" customWidth="1"/>
    <col min="6151" max="6151" width="9.140625" style="200"/>
    <col min="6152" max="6153" width="11.28515625" style="200" bestFit="1" customWidth="1"/>
    <col min="6154" max="6399" width="9.140625" style="200"/>
    <col min="6400" max="6400" width="3.5703125" style="200" customWidth="1"/>
    <col min="6401" max="6401" width="59.140625" style="200" customWidth="1"/>
    <col min="6402" max="6402" width="9.140625" style="200" customWidth="1"/>
    <col min="6403" max="6403" width="11.5703125" style="200" customWidth="1"/>
    <col min="6404" max="6406" width="0" style="200" hidden="1" customWidth="1"/>
    <col min="6407" max="6407" width="9.140625" style="200"/>
    <col min="6408" max="6409" width="11.28515625" style="200" bestFit="1" customWidth="1"/>
    <col min="6410" max="6655" width="9.140625" style="200"/>
    <col min="6656" max="6656" width="3.5703125" style="200" customWidth="1"/>
    <col min="6657" max="6657" width="59.140625" style="200" customWidth="1"/>
    <col min="6658" max="6658" width="9.140625" style="200" customWidth="1"/>
    <col min="6659" max="6659" width="11.5703125" style="200" customWidth="1"/>
    <col min="6660" max="6662" width="0" style="200" hidden="1" customWidth="1"/>
    <col min="6663" max="6663" width="9.140625" style="200"/>
    <col min="6664" max="6665" width="11.28515625" style="200" bestFit="1" customWidth="1"/>
    <col min="6666" max="6911" width="9.140625" style="200"/>
    <col min="6912" max="6912" width="3.5703125" style="200" customWidth="1"/>
    <col min="6913" max="6913" width="59.140625" style="200" customWidth="1"/>
    <col min="6914" max="6914" width="9.140625" style="200" customWidth="1"/>
    <col min="6915" max="6915" width="11.5703125" style="200" customWidth="1"/>
    <col min="6916" max="6918" width="0" style="200" hidden="1" customWidth="1"/>
    <col min="6919" max="6919" width="9.140625" style="200"/>
    <col min="6920" max="6921" width="11.28515625" style="200" bestFit="1" customWidth="1"/>
    <col min="6922" max="7167" width="9.140625" style="200"/>
    <col min="7168" max="7168" width="3.5703125" style="200" customWidth="1"/>
    <col min="7169" max="7169" width="59.140625" style="200" customWidth="1"/>
    <col min="7170" max="7170" width="9.140625" style="200" customWidth="1"/>
    <col min="7171" max="7171" width="11.5703125" style="200" customWidth="1"/>
    <col min="7172" max="7174" width="0" style="200" hidden="1" customWidth="1"/>
    <col min="7175" max="7175" width="9.140625" style="200"/>
    <col min="7176" max="7177" width="11.28515625" style="200" bestFit="1" customWidth="1"/>
    <col min="7178" max="7423" width="9.140625" style="200"/>
    <col min="7424" max="7424" width="3.5703125" style="200" customWidth="1"/>
    <col min="7425" max="7425" width="59.140625" style="200" customWidth="1"/>
    <col min="7426" max="7426" width="9.140625" style="200" customWidth="1"/>
    <col min="7427" max="7427" width="11.5703125" style="200" customWidth="1"/>
    <col min="7428" max="7430" width="0" style="200" hidden="1" customWidth="1"/>
    <col min="7431" max="7431" width="9.140625" style="200"/>
    <col min="7432" max="7433" width="11.28515625" style="200" bestFit="1" customWidth="1"/>
    <col min="7434" max="7679" width="9.140625" style="200"/>
    <col min="7680" max="7680" width="3.5703125" style="200" customWidth="1"/>
    <col min="7681" max="7681" width="59.140625" style="200" customWidth="1"/>
    <col min="7682" max="7682" width="9.140625" style="200" customWidth="1"/>
    <col min="7683" max="7683" width="11.5703125" style="200" customWidth="1"/>
    <col min="7684" max="7686" width="0" style="200" hidden="1" customWidth="1"/>
    <col min="7687" max="7687" width="9.140625" style="200"/>
    <col min="7688" max="7689" width="11.28515625" style="200" bestFit="1" customWidth="1"/>
    <col min="7690" max="7935" width="9.140625" style="200"/>
    <col min="7936" max="7936" width="3.5703125" style="200" customWidth="1"/>
    <col min="7937" max="7937" width="59.140625" style="200" customWidth="1"/>
    <col min="7938" max="7938" width="9.140625" style="200" customWidth="1"/>
    <col min="7939" max="7939" width="11.5703125" style="200" customWidth="1"/>
    <col min="7940" max="7942" width="0" style="200" hidden="1" customWidth="1"/>
    <col min="7943" max="7943" width="9.140625" style="200"/>
    <col min="7944" max="7945" width="11.28515625" style="200" bestFit="1" customWidth="1"/>
    <col min="7946" max="8191" width="9.140625" style="200"/>
    <col min="8192" max="8192" width="3.5703125" style="200" customWidth="1"/>
    <col min="8193" max="8193" width="59.140625" style="200" customWidth="1"/>
    <col min="8194" max="8194" width="9.140625" style="200" customWidth="1"/>
    <col min="8195" max="8195" width="11.5703125" style="200" customWidth="1"/>
    <col min="8196" max="8198" width="0" style="200" hidden="1" customWidth="1"/>
    <col min="8199" max="8199" width="9.140625" style="200"/>
    <col min="8200" max="8201" width="11.28515625" style="200" bestFit="1" customWidth="1"/>
    <col min="8202" max="8447" width="9.140625" style="200"/>
    <col min="8448" max="8448" width="3.5703125" style="200" customWidth="1"/>
    <col min="8449" max="8449" width="59.140625" style="200" customWidth="1"/>
    <col min="8450" max="8450" width="9.140625" style="200" customWidth="1"/>
    <col min="8451" max="8451" width="11.5703125" style="200" customWidth="1"/>
    <col min="8452" max="8454" width="0" style="200" hidden="1" customWidth="1"/>
    <col min="8455" max="8455" width="9.140625" style="200"/>
    <col min="8456" max="8457" width="11.28515625" style="200" bestFit="1" customWidth="1"/>
    <col min="8458" max="8703" width="9.140625" style="200"/>
    <col min="8704" max="8704" width="3.5703125" style="200" customWidth="1"/>
    <col min="8705" max="8705" width="59.140625" style="200" customWidth="1"/>
    <col min="8706" max="8706" width="9.140625" style="200" customWidth="1"/>
    <col min="8707" max="8707" width="11.5703125" style="200" customWidth="1"/>
    <col min="8708" max="8710" width="0" style="200" hidden="1" customWidth="1"/>
    <col min="8711" max="8711" width="9.140625" style="200"/>
    <col min="8712" max="8713" width="11.28515625" style="200" bestFit="1" customWidth="1"/>
    <col min="8714" max="8959" width="9.140625" style="200"/>
    <col min="8960" max="8960" width="3.5703125" style="200" customWidth="1"/>
    <col min="8961" max="8961" width="59.140625" style="200" customWidth="1"/>
    <col min="8962" max="8962" width="9.140625" style="200" customWidth="1"/>
    <col min="8963" max="8963" width="11.5703125" style="200" customWidth="1"/>
    <col min="8964" max="8966" width="0" style="200" hidden="1" customWidth="1"/>
    <col min="8967" max="8967" width="9.140625" style="200"/>
    <col min="8968" max="8969" width="11.28515625" style="200" bestFit="1" customWidth="1"/>
    <col min="8970" max="9215" width="9.140625" style="200"/>
    <col min="9216" max="9216" width="3.5703125" style="200" customWidth="1"/>
    <col min="9217" max="9217" width="59.140625" style="200" customWidth="1"/>
    <col min="9218" max="9218" width="9.140625" style="200" customWidth="1"/>
    <col min="9219" max="9219" width="11.5703125" style="200" customWidth="1"/>
    <col min="9220" max="9222" width="0" style="200" hidden="1" customWidth="1"/>
    <col min="9223" max="9223" width="9.140625" style="200"/>
    <col min="9224" max="9225" width="11.28515625" style="200" bestFit="1" customWidth="1"/>
    <col min="9226" max="9471" width="9.140625" style="200"/>
    <col min="9472" max="9472" width="3.5703125" style="200" customWidth="1"/>
    <col min="9473" max="9473" width="59.140625" style="200" customWidth="1"/>
    <col min="9474" max="9474" width="9.140625" style="200" customWidth="1"/>
    <col min="9475" max="9475" width="11.5703125" style="200" customWidth="1"/>
    <col min="9476" max="9478" width="0" style="200" hidden="1" customWidth="1"/>
    <col min="9479" max="9479" width="9.140625" style="200"/>
    <col min="9480" max="9481" width="11.28515625" style="200" bestFit="1" customWidth="1"/>
    <col min="9482" max="9727" width="9.140625" style="200"/>
    <col min="9728" max="9728" width="3.5703125" style="200" customWidth="1"/>
    <col min="9729" max="9729" width="59.140625" style="200" customWidth="1"/>
    <col min="9730" max="9730" width="9.140625" style="200" customWidth="1"/>
    <col min="9731" max="9731" width="11.5703125" style="200" customWidth="1"/>
    <col min="9732" max="9734" width="0" style="200" hidden="1" customWidth="1"/>
    <col min="9735" max="9735" width="9.140625" style="200"/>
    <col min="9736" max="9737" width="11.28515625" style="200" bestFit="1" customWidth="1"/>
    <col min="9738" max="9983" width="9.140625" style="200"/>
    <col min="9984" max="9984" width="3.5703125" style="200" customWidth="1"/>
    <col min="9985" max="9985" width="59.140625" style="200" customWidth="1"/>
    <col min="9986" max="9986" width="9.140625" style="200" customWidth="1"/>
    <col min="9987" max="9987" width="11.5703125" style="200" customWidth="1"/>
    <col min="9988" max="9990" width="0" style="200" hidden="1" customWidth="1"/>
    <col min="9991" max="9991" width="9.140625" style="200"/>
    <col min="9992" max="9993" width="11.28515625" style="200" bestFit="1" customWidth="1"/>
    <col min="9994" max="10239" width="9.140625" style="200"/>
    <col min="10240" max="10240" width="3.5703125" style="200" customWidth="1"/>
    <col min="10241" max="10241" width="59.140625" style="200" customWidth="1"/>
    <col min="10242" max="10242" width="9.140625" style="200" customWidth="1"/>
    <col min="10243" max="10243" width="11.5703125" style="200" customWidth="1"/>
    <col min="10244" max="10246" width="0" style="200" hidden="1" customWidth="1"/>
    <col min="10247" max="10247" width="9.140625" style="200"/>
    <col min="10248" max="10249" width="11.28515625" style="200" bestFit="1" customWidth="1"/>
    <col min="10250" max="10495" width="9.140625" style="200"/>
    <col min="10496" max="10496" width="3.5703125" style="200" customWidth="1"/>
    <col min="10497" max="10497" width="59.140625" style="200" customWidth="1"/>
    <col min="10498" max="10498" width="9.140625" style="200" customWidth="1"/>
    <col min="10499" max="10499" width="11.5703125" style="200" customWidth="1"/>
    <col min="10500" max="10502" width="0" style="200" hidden="1" customWidth="1"/>
    <col min="10503" max="10503" width="9.140625" style="200"/>
    <col min="10504" max="10505" width="11.28515625" style="200" bestFit="1" customWidth="1"/>
    <col min="10506" max="10751" width="9.140625" style="200"/>
    <col min="10752" max="10752" width="3.5703125" style="200" customWidth="1"/>
    <col min="10753" max="10753" width="59.140625" style="200" customWidth="1"/>
    <col min="10754" max="10754" width="9.140625" style="200" customWidth="1"/>
    <col min="10755" max="10755" width="11.5703125" style="200" customWidth="1"/>
    <col min="10756" max="10758" width="0" style="200" hidden="1" customWidth="1"/>
    <col min="10759" max="10759" width="9.140625" style="200"/>
    <col min="10760" max="10761" width="11.28515625" style="200" bestFit="1" customWidth="1"/>
    <col min="10762" max="11007" width="9.140625" style="200"/>
    <col min="11008" max="11008" width="3.5703125" style="200" customWidth="1"/>
    <col min="11009" max="11009" width="59.140625" style="200" customWidth="1"/>
    <col min="11010" max="11010" width="9.140625" style="200" customWidth="1"/>
    <col min="11011" max="11011" width="11.5703125" style="200" customWidth="1"/>
    <col min="11012" max="11014" width="0" style="200" hidden="1" customWidth="1"/>
    <col min="11015" max="11015" width="9.140625" style="200"/>
    <col min="11016" max="11017" width="11.28515625" style="200" bestFit="1" customWidth="1"/>
    <col min="11018" max="11263" width="9.140625" style="200"/>
    <col min="11264" max="11264" width="3.5703125" style="200" customWidth="1"/>
    <col min="11265" max="11265" width="59.140625" style="200" customWidth="1"/>
    <col min="11266" max="11266" width="9.140625" style="200" customWidth="1"/>
    <col min="11267" max="11267" width="11.5703125" style="200" customWidth="1"/>
    <col min="11268" max="11270" width="0" style="200" hidden="1" customWidth="1"/>
    <col min="11271" max="11271" width="9.140625" style="200"/>
    <col min="11272" max="11273" width="11.28515625" style="200" bestFit="1" customWidth="1"/>
    <col min="11274" max="11519" width="9.140625" style="200"/>
    <col min="11520" max="11520" width="3.5703125" style="200" customWidth="1"/>
    <col min="11521" max="11521" width="59.140625" style="200" customWidth="1"/>
    <col min="11522" max="11522" width="9.140625" style="200" customWidth="1"/>
    <col min="11523" max="11523" width="11.5703125" style="200" customWidth="1"/>
    <col min="11524" max="11526" width="0" style="200" hidden="1" customWidth="1"/>
    <col min="11527" max="11527" width="9.140625" style="200"/>
    <col min="11528" max="11529" width="11.28515625" style="200" bestFit="1" customWidth="1"/>
    <col min="11530" max="11775" width="9.140625" style="200"/>
    <col min="11776" max="11776" width="3.5703125" style="200" customWidth="1"/>
    <col min="11777" max="11777" width="59.140625" style="200" customWidth="1"/>
    <col min="11778" max="11778" width="9.140625" style="200" customWidth="1"/>
    <col min="11779" max="11779" width="11.5703125" style="200" customWidth="1"/>
    <col min="11780" max="11782" width="0" style="200" hidden="1" customWidth="1"/>
    <col min="11783" max="11783" width="9.140625" style="200"/>
    <col min="11784" max="11785" width="11.28515625" style="200" bestFit="1" customWidth="1"/>
    <col min="11786" max="12031" width="9.140625" style="200"/>
    <col min="12032" max="12032" width="3.5703125" style="200" customWidth="1"/>
    <col min="12033" max="12033" width="59.140625" style="200" customWidth="1"/>
    <col min="12034" max="12034" width="9.140625" style="200" customWidth="1"/>
    <col min="12035" max="12035" width="11.5703125" style="200" customWidth="1"/>
    <col min="12036" max="12038" width="0" style="200" hidden="1" customWidth="1"/>
    <col min="12039" max="12039" width="9.140625" style="200"/>
    <col min="12040" max="12041" width="11.28515625" style="200" bestFit="1" customWidth="1"/>
    <col min="12042" max="12287" width="9.140625" style="200"/>
    <col min="12288" max="12288" width="3.5703125" style="200" customWidth="1"/>
    <col min="12289" max="12289" width="59.140625" style="200" customWidth="1"/>
    <col min="12290" max="12290" width="9.140625" style="200" customWidth="1"/>
    <col min="12291" max="12291" width="11.5703125" style="200" customWidth="1"/>
    <col min="12292" max="12294" width="0" style="200" hidden="1" customWidth="1"/>
    <col min="12295" max="12295" width="9.140625" style="200"/>
    <col min="12296" max="12297" width="11.28515625" style="200" bestFit="1" customWidth="1"/>
    <col min="12298" max="12543" width="9.140625" style="200"/>
    <col min="12544" max="12544" width="3.5703125" style="200" customWidth="1"/>
    <col min="12545" max="12545" width="59.140625" style="200" customWidth="1"/>
    <col min="12546" max="12546" width="9.140625" style="200" customWidth="1"/>
    <col min="12547" max="12547" width="11.5703125" style="200" customWidth="1"/>
    <col min="12548" max="12550" width="0" style="200" hidden="1" customWidth="1"/>
    <col min="12551" max="12551" width="9.140625" style="200"/>
    <col min="12552" max="12553" width="11.28515625" style="200" bestFit="1" customWidth="1"/>
    <col min="12554" max="12799" width="9.140625" style="200"/>
    <col min="12800" max="12800" width="3.5703125" style="200" customWidth="1"/>
    <col min="12801" max="12801" width="59.140625" style="200" customWidth="1"/>
    <col min="12802" max="12802" width="9.140625" style="200" customWidth="1"/>
    <col min="12803" max="12803" width="11.5703125" style="200" customWidth="1"/>
    <col min="12804" max="12806" width="0" style="200" hidden="1" customWidth="1"/>
    <col min="12807" max="12807" width="9.140625" style="200"/>
    <col min="12808" max="12809" width="11.28515625" style="200" bestFit="1" customWidth="1"/>
    <col min="12810" max="13055" width="9.140625" style="200"/>
    <col min="13056" max="13056" width="3.5703125" style="200" customWidth="1"/>
    <col min="13057" max="13057" width="59.140625" style="200" customWidth="1"/>
    <col min="13058" max="13058" width="9.140625" style="200" customWidth="1"/>
    <col min="13059" max="13059" width="11.5703125" style="200" customWidth="1"/>
    <col min="13060" max="13062" width="0" style="200" hidden="1" customWidth="1"/>
    <col min="13063" max="13063" width="9.140625" style="200"/>
    <col min="13064" max="13065" width="11.28515625" style="200" bestFit="1" customWidth="1"/>
    <col min="13066" max="13311" width="9.140625" style="200"/>
    <col min="13312" max="13312" width="3.5703125" style="200" customWidth="1"/>
    <col min="13313" max="13313" width="59.140625" style="200" customWidth="1"/>
    <col min="13314" max="13314" width="9.140625" style="200" customWidth="1"/>
    <col min="13315" max="13315" width="11.5703125" style="200" customWidth="1"/>
    <col min="13316" max="13318" width="0" style="200" hidden="1" customWidth="1"/>
    <col min="13319" max="13319" width="9.140625" style="200"/>
    <col min="13320" max="13321" width="11.28515625" style="200" bestFit="1" customWidth="1"/>
    <col min="13322" max="13567" width="9.140625" style="200"/>
    <col min="13568" max="13568" width="3.5703125" style="200" customWidth="1"/>
    <col min="13569" max="13569" width="59.140625" style="200" customWidth="1"/>
    <col min="13570" max="13570" width="9.140625" style="200" customWidth="1"/>
    <col min="13571" max="13571" width="11.5703125" style="200" customWidth="1"/>
    <col min="13572" max="13574" width="0" style="200" hidden="1" customWidth="1"/>
    <col min="13575" max="13575" width="9.140625" style="200"/>
    <col min="13576" max="13577" width="11.28515625" style="200" bestFit="1" customWidth="1"/>
    <col min="13578" max="13823" width="9.140625" style="200"/>
    <col min="13824" max="13824" width="3.5703125" style="200" customWidth="1"/>
    <col min="13825" max="13825" width="59.140625" style="200" customWidth="1"/>
    <col min="13826" max="13826" width="9.140625" style="200" customWidth="1"/>
    <col min="13827" max="13827" width="11.5703125" style="200" customWidth="1"/>
    <col min="13828" max="13830" width="0" style="200" hidden="1" customWidth="1"/>
    <col min="13831" max="13831" width="9.140625" style="200"/>
    <col min="13832" max="13833" width="11.28515625" style="200" bestFit="1" customWidth="1"/>
    <col min="13834" max="14079" width="9.140625" style="200"/>
    <col min="14080" max="14080" width="3.5703125" style="200" customWidth="1"/>
    <col min="14081" max="14081" width="59.140625" style="200" customWidth="1"/>
    <col min="14082" max="14082" width="9.140625" style="200" customWidth="1"/>
    <col min="14083" max="14083" width="11.5703125" style="200" customWidth="1"/>
    <col min="14084" max="14086" width="0" style="200" hidden="1" customWidth="1"/>
    <col min="14087" max="14087" width="9.140625" style="200"/>
    <col min="14088" max="14089" width="11.28515625" style="200" bestFit="1" customWidth="1"/>
    <col min="14090" max="14335" width="9.140625" style="200"/>
    <col min="14336" max="14336" width="3.5703125" style="200" customWidth="1"/>
    <col min="14337" max="14337" width="59.140625" style="200" customWidth="1"/>
    <col min="14338" max="14338" width="9.140625" style="200" customWidth="1"/>
    <col min="14339" max="14339" width="11.5703125" style="200" customWidth="1"/>
    <col min="14340" max="14342" width="0" style="200" hidden="1" customWidth="1"/>
    <col min="14343" max="14343" width="9.140625" style="200"/>
    <col min="14344" max="14345" width="11.28515625" style="200" bestFit="1" customWidth="1"/>
    <col min="14346" max="14591" width="9.140625" style="200"/>
    <col min="14592" max="14592" width="3.5703125" style="200" customWidth="1"/>
    <col min="14593" max="14593" width="59.140625" style="200" customWidth="1"/>
    <col min="14594" max="14594" width="9.140625" style="200" customWidth="1"/>
    <col min="14595" max="14595" width="11.5703125" style="200" customWidth="1"/>
    <col min="14596" max="14598" width="0" style="200" hidden="1" customWidth="1"/>
    <col min="14599" max="14599" width="9.140625" style="200"/>
    <col min="14600" max="14601" width="11.28515625" style="200" bestFit="1" customWidth="1"/>
    <col min="14602" max="14847" width="9.140625" style="200"/>
    <col min="14848" max="14848" width="3.5703125" style="200" customWidth="1"/>
    <col min="14849" max="14849" width="59.140625" style="200" customWidth="1"/>
    <col min="14850" max="14850" width="9.140625" style="200" customWidth="1"/>
    <col min="14851" max="14851" width="11.5703125" style="200" customWidth="1"/>
    <col min="14852" max="14854" width="0" style="200" hidden="1" customWidth="1"/>
    <col min="14855" max="14855" width="9.140625" style="200"/>
    <col min="14856" max="14857" width="11.28515625" style="200" bestFit="1" customWidth="1"/>
    <col min="14858" max="15103" width="9.140625" style="200"/>
    <col min="15104" max="15104" width="3.5703125" style="200" customWidth="1"/>
    <col min="15105" max="15105" width="59.140625" style="200" customWidth="1"/>
    <col min="15106" max="15106" width="9.140625" style="200" customWidth="1"/>
    <col min="15107" max="15107" width="11.5703125" style="200" customWidth="1"/>
    <col min="15108" max="15110" width="0" style="200" hidden="1" customWidth="1"/>
    <col min="15111" max="15111" width="9.140625" style="200"/>
    <col min="15112" max="15113" width="11.28515625" style="200" bestFit="1" customWidth="1"/>
    <col min="15114" max="15359" width="9.140625" style="200"/>
    <col min="15360" max="15360" width="3.5703125" style="200" customWidth="1"/>
    <col min="15361" max="15361" width="59.140625" style="200" customWidth="1"/>
    <col min="15362" max="15362" width="9.140625" style="200" customWidth="1"/>
    <col min="15363" max="15363" width="11.5703125" style="200" customWidth="1"/>
    <col min="15364" max="15366" width="0" style="200" hidden="1" customWidth="1"/>
    <col min="15367" max="15367" width="9.140625" style="200"/>
    <col min="15368" max="15369" width="11.28515625" style="200" bestFit="1" customWidth="1"/>
    <col min="15370" max="15615" width="9.140625" style="200"/>
    <col min="15616" max="15616" width="3.5703125" style="200" customWidth="1"/>
    <col min="15617" max="15617" width="59.140625" style="200" customWidth="1"/>
    <col min="15618" max="15618" width="9.140625" style="200" customWidth="1"/>
    <col min="15619" max="15619" width="11.5703125" style="200" customWidth="1"/>
    <col min="15620" max="15622" width="0" style="200" hidden="1" customWidth="1"/>
    <col min="15623" max="15623" width="9.140625" style="200"/>
    <col min="15624" max="15625" width="11.28515625" style="200" bestFit="1" customWidth="1"/>
    <col min="15626" max="15871" width="9.140625" style="200"/>
    <col min="15872" max="15872" width="3.5703125" style="200" customWidth="1"/>
    <col min="15873" max="15873" width="59.140625" style="200" customWidth="1"/>
    <col min="15874" max="15874" width="9.140625" style="200" customWidth="1"/>
    <col min="15875" max="15875" width="11.5703125" style="200" customWidth="1"/>
    <col min="15876" max="15878" width="0" style="200" hidden="1" customWidth="1"/>
    <col min="15879" max="15879" width="9.140625" style="200"/>
    <col min="15880" max="15881" width="11.28515625" style="200" bestFit="1" customWidth="1"/>
    <col min="15882" max="16127" width="9.140625" style="200"/>
    <col min="16128" max="16128" width="3.5703125" style="200" customWidth="1"/>
    <col min="16129" max="16129" width="59.140625" style="200" customWidth="1"/>
    <col min="16130" max="16130" width="9.140625" style="200" customWidth="1"/>
    <col min="16131" max="16131" width="11.5703125" style="200" customWidth="1"/>
    <col min="16132" max="16134" width="0" style="200" hidden="1" customWidth="1"/>
    <col min="16135" max="16135" width="9.140625" style="200"/>
    <col min="16136" max="16137" width="11.28515625" style="200" bestFit="1" customWidth="1"/>
    <col min="16138" max="16384" width="9.140625" style="200"/>
  </cols>
  <sheetData>
    <row r="1" spans="1:13" ht="16.5" customHeight="1" x14ac:dyDescent="0.25">
      <c r="B1" s="324" t="s">
        <v>145</v>
      </c>
      <c r="C1" s="324"/>
      <c r="E1" s="304"/>
      <c r="F1" s="304"/>
    </row>
    <row r="2" spans="1:13" ht="8.4499999999999993" customHeight="1" x14ac:dyDescent="0.2">
      <c r="A2" s="185"/>
      <c r="B2" s="229"/>
      <c r="C2" s="230"/>
      <c r="D2" s="185"/>
      <c r="E2" s="185"/>
      <c r="F2" s="185"/>
    </row>
    <row r="3" spans="1:13" x14ac:dyDescent="0.2">
      <c r="B3" s="323" t="s">
        <v>147</v>
      </c>
      <c r="C3" s="323"/>
      <c r="D3" s="190"/>
      <c r="E3" s="190"/>
      <c r="F3" s="190"/>
      <c r="G3" s="231"/>
      <c r="H3" s="231"/>
      <c r="I3" s="231"/>
    </row>
    <row r="4" spans="1:13" x14ac:dyDescent="0.2">
      <c r="A4" s="185"/>
      <c r="B4" s="185"/>
      <c r="C4" s="232"/>
      <c r="D4" s="185"/>
      <c r="E4" s="185"/>
      <c r="F4" s="185"/>
    </row>
    <row r="5" spans="1:13" x14ac:dyDescent="0.2">
      <c r="A5" s="185"/>
      <c r="B5" s="196"/>
      <c r="C5" s="216"/>
      <c r="D5" s="185"/>
      <c r="E5" s="185"/>
      <c r="F5" s="185"/>
    </row>
    <row r="6" spans="1:13" ht="12.75" customHeight="1" x14ac:dyDescent="0.2">
      <c r="A6" s="185"/>
      <c r="B6" s="196"/>
      <c r="C6" s="218"/>
      <c r="D6" s="185"/>
      <c r="E6" s="185"/>
      <c r="F6" s="185"/>
      <c r="G6" s="184"/>
      <c r="H6" s="184"/>
      <c r="I6" s="184"/>
      <c r="J6" s="184"/>
      <c r="K6" s="184"/>
      <c r="L6" s="184"/>
      <c r="M6" s="184"/>
    </row>
    <row r="7" spans="1:13" x14ac:dyDescent="0.2">
      <c r="A7" s="233"/>
      <c r="B7" s="60" t="s">
        <v>96</v>
      </c>
      <c r="C7" s="234"/>
      <c r="D7" s="233"/>
      <c r="E7" s="185"/>
      <c r="F7" s="185"/>
    </row>
    <row r="8" spans="1:13" ht="14.25" customHeight="1" x14ac:dyDescent="0.2">
      <c r="A8" s="213"/>
      <c r="B8" s="269" t="s">
        <v>112</v>
      </c>
      <c r="C8" s="150">
        <v>7</v>
      </c>
      <c r="D8" s="213"/>
      <c r="E8" s="185"/>
      <c r="F8" s="185"/>
    </row>
    <row r="9" spans="1:13" ht="12.75" customHeight="1" x14ac:dyDescent="0.2">
      <c r="A9" s="213"/>
      <c r="B9" s="269" t="s">
        <v>61</v>
      </c>
      <c r="C9" s="150">
        <v>21</v>
      </c>
      <c r="D9" s="213"/>
      <c r="E9" s="185"/>
      <c r="F9" s="185"/>
    </row>
    <row r="10" spans="1:13" ht="12.75" customHeight="1" x14ac:dyDescent="0.2">
      <c r="A10" s="213"/>
      <c r="B10" s="269" t="s">
        <v>113</v>
      </c>
      <c r="C10" s="150">
        <v>3</v>
      </c>
      <c r="D10" s="213"/>
      <c r="E10" s="185"/>
      <c r="F10" s="185"/>
    </row>
    <row r="11" spans="1:13" ht="12.75" customHeight="1" x14ac:dyDescent="0.2">
      <c r="A11" s="213"/>
      <c r="B11" s="269" t="s">
        <v>114</v>
      </c>
      <c r="C11" s="150">
        <v>5</v>
      </c>
      <c r="D11" s="213"/>
      <c r="E11" s="185"/>
      <c r="F11" s="185"/>
    </row>
    <row r="12" spans="1:13" ht="12.75" customHeight="1" x14ac:dyDescent="0.2">
      <c r="A12" s="213"/>
      <c r="B12" s="269" t="s">
        <v>115</v>
      </c>
      <c r="C12" s="150">
        <v>15</v>
      </c>
      <c r="D12" s="213"/>
      <c r="E12" s="185"/>
      <c r="F12" s="185"/>
    </row>
    <row r="13" spans="1:13" ht="12.75" customHeight="1" x14ac:dyDescent="0.2">
      <c r="A13" s="213"/>
      <c r="B13" s="269" t="s">
        <v>116</v>
      </c>
      <c r="C13" s="150">
        <v>20.399999999999999</v>
      </c>
      <c r="D13" s="213"/>
      <c r="E13" s="185"/>
      <c r="F13" s="185"/>
    </row>
    <row r="14" spans="1:13" ht="12.75" customHeight="1" x14ac:dyDescent="0.2">
      <c r="A14" s="213"/>
      <c r="B14" s="269" t="s">
        <v>83</v>
      </c>
      <c r="C14" s="150">
        <v>4</v>
      </c>
      <c r="D14" s="213"/>
      <c r="E14" s="185"/>
      <c r="F14" s="185"/>
    </row>
    <row r="15" spans="1:13" ht="12.75" customHeight="1" x14ac:dyDescent="0.2">
      <c r="A15" s="213"/>
      <c r="B15" s="269" t="s">
        <v>117</v>
      </c>
      <c r="C15" s="150">
        <v>2.1</v>
      </c>
      <c r="D15" s="213"/>
      <c r="E15" s="185"/>
      <c r="F15" s="185"/>
    </row>
    <row r="16" spans="1:13" ht="12.75" customHeight="1" x14ac:dyDescent="0.2">
      <c r="A16" s="213"/>
      <c r="B16" s="269" t="s">
        <v>118</v>
      </c>
      <c r="C16" s="150">
        <v>14.6</v>
      </c>
      <c r="D16" s="213"/>
      <c r="E16" s="185"/>
      <c r="F16" s="185"/>
    </row>
    <row r="17" spans="1:6" ht="5.25" customHeight="1" x14ac:dyDescent="0.2">
      <c r="A17" s="213"/>
      <c r="B17" s="235"/>
      <c r="C17" s="219"/>
      <c r="D17" s="213"/>
      <c r="E17" s="185"/>
      <c r="F17" s="185"/>
    </row>
    <row r="18" spans="1:6" ht="12.75" customHeight="1" x14ac:dyDescent="0.2">
      <c r="A18" s="213"/>
      <c r="B18" s="207" t="s">
        <v>23</v>
      </c>
      <c r="C18" s="222">
        <f>SUM(C8:C16)</f>
        <v>92.1</v>
      </c>
      <c r="D18" s="213"/>
      <c r="E18" s="185"/>
      <c r="F18" s="185"/>
    </row>
    <row r="19" spans="1:6" ht="12.75" customHeight="1" x14ac:dyDescent="0.2">
      <c r="A19" s="213"/>
      <c r="B19" s="207"/>
      <c r="C19" s="222"/>
      <c r="D19" s="213"/>
      <c r="E19" s="185"/>
      <c r="F19" s="185"/>
    </row>
    <row r="20" spans="1:6" ht="12.75" customHeight="1" x14ac:dyDescent="0.2">
      <c r="A20" s="213"/>
      <c r="B20" s="207"/>
      <c r="C20" s="222"/>
      <c r="D20" s="213"/>
      <c r="E20" s="185"/>
      <c r="F20" s="185"/>
    </row>
    <row r="21" spans="1:6" x14ac:dyDescent="0.2">
      <c r="A21" s="236"/>
      <c r="B21" s="45" t="s">
        <v>45</v>
      </c>
      <c r="C21" s="218"/>
      <c r="D21" s="236"/>
      <c r="E21" s="185"/>
      <c r="F21" s="185"/>
    </row>
    <row r="22" spans="1:6" x14ac:dyDescent="0.2">
      <c r="A22" s="233"/>
      <c r="B22" s="269" t="s">
        <v>85</v>
      </c>
      <c r="C22" s="150">
        <v>4</v>
      </c>
      <c r="D22" s="233"/>
      <c r="E22" s="185"/>
      <c r="F22" s="185"/>
    </row>
    <row r="23" spans="1:6" x14ac:dyDescent="0.2">
      <c r="A23" s="185"/>
      <c r="B23" s="269" t="s">
        <v>119</v>
      </c>
      <c r="C23" s="150">
        <v>20</v>
      </c>
      <c r="D23" s="185"/>
      <c r="E23" s="185"/>
      <c r="F23" s="185"/>
    </row>
    <row r="24" spans="1:6" x14ac:dyDescent="0.2">
      <c r="A24" s="185"/>
      <c r="B24" s="269" t="s">
        <v>120</v>
      </c>
      <c r="C24" s="150">
        <v>20</v>
      </c>
      <c r="D24" s="185"/>
      <c r="E24" s="185"/>
      <c r="F24" s="185"/>
    </row>
    <row r="25" spans="1:6" x14ac:dyDescent="0.2">
      <c r="A25" s="185"/>
      <c r="B25" s="269" t="s">
        <v>121</v>
      </c>
      <c r="C25" s="150">
        <v>9</v>
      </c>
      <c r="D25" s="185"/>
      <c r="E25" s="185"/>
      <c r="F25" s="185"/>
    </row>
    <row r="26" spans="1:6" x14ac:dyDescent="0.2">
      <c r="A26" s="185"/>
      <c r="B26" s="269" t="s">
        <v>38</v>
      </c>
      <c r="C26" s="150">
        <v>19</v>
      </c>
      <c r="D26" s="185"/>
      <c r="E26" s="185"/>
      <c r="F26" s="185"/>
    </row>
    <row r="27" spans="1:6" x14ac:dyDescent="0.2">
      <c r="A27" s="185"/>
      <c r="B27" s="269" t="s">
        <v>56</v>
      </c>
      <c r="C27" s="150">
        <v>3.6</v>
      </c>
      <c r="D27" s="185"/>
      <c r="E27" s="185"/>
      <c r="F27" s="185"/>
    </row>
    <row r="28" spans="1:6" x14ac:dyDescent="0.2">
      <c r="A28" s="185"/>
      <c r="B28" s="269" t="s">
        <v>39</v>
      </c>
      <c r="C28" s="150">
        <v>2</v>
      </c>
      <c r="D28" s="185"/>
      <c r="E28" s="185"/>
      <c r="F28" s="185"/>
    </row>
    <row r="29" spans="1:6" x14ac:dyDescent="0.2">
      <c r="A29" s="185"/>
      <c r="B29" s="269" t="s">
        <v>37</v>
      </c>
      <c r="C29" s="150">
        <v>21</v>
      </c>
      <c r="D29" s="185"/>
      <c r="E29" s="185"/>
      <c r="F29" s="185"/>
    </row>
    <row r="30" spans="1:6" x14ac:dyDescent="0.2">
      <c r="A30" s="185"/>
      <c r="B30" s="269" t="s">
        <v>122</v>
      </c>
      <c r="C30" s="150">
        <v>4.58</v>
      </c>
      <c r="D30" s="185"/>
      <c r="E30" s="185"/>
      <c r="F30" s="185"/>
    </row>
    <row r="31" spans="1:6" ht="5.25" customHeight="1" x14ac:dyDescent="0.2">
      <c r="A31" s="185"/>
      <c r="B31" s="196"/>
      <c r="C31" s="303"/>
      <c r="D31" s="185"/>
      <c r="E31" s="185"/>
      <c r="F31" s="185"/>
    </row>
    <row r="32" spans="1:6" x14ac:dyDescent="0.2">
      <c r="A32" s="185"/>
      <c r="B32" s="207" t="s">
        <v>23</v>
      </c>
      <c r="C32" s="234">
        <f>SUM(C22:C30)</f>
        <v>103.17999999999999</v>
      </c>
      <c r="D32" s="185"/>
      <c r="E32" s="185"/>
      <c r="F32" s="185"/>
    </row>
    <row r="33" spans="1:6" ht="7.5" customHeight="1" x14ac:dyDescent="0.2">
      <c r="A33" s="185"/>
      <c r="B33" s="207"/>
      <c r="C33" s="234"/>
      <c r="D33" s="185"/>
      <c r="E33" s="185"/>
      <c r="F33" s="185"/>
    </row>
    <row r="34" spans="1:6" x14ac:dyDescent="0.2">
      <c r="A34" s="185"/>
      <c r="B34" s="207"/>
      <c r="C34" s="234"/>
      <c r="D34" s="185"/>
      <c r="E34" s="185"/>
      <c r="F34" s="185"/>
    </row>
    <row r="35" spans="1:6" x14ac:dyDescent="0.2">
      <c r="B35" s="201" t="s">
        <v>144</v>
      </c>
      <c r="C35" s="234"/>
      <c r="E35" s="185"/>
      <c r="F35" s="185"/>
    </row>
    <row r="36" spans="1:6" x14ac:dyDescent="0.2">
      <c r="A36" s="185"/>
      <c r="B36" s="269" t="s">
        <v>123</v>
      </c>
      <c r="C36" s="150">
        <v>58</v>
      </c>
      <c r="D36" s="185"/>
      <c r="E36" s="185"/>
      <c r="F36" s="185"/>
    </row>
    <row r="37" spans="1:6" x14ac:dyDescent="0.2">
      <c r="A37" s="185"/>
      <c r="B37" s="269" t="s">
        <v>124</v>
      </c>
      <c r="C37" s="150">
        <v>166.6</v>
      </c>
      <c r="D37" s="185"/>
      <c r="E37" s="185"/>
      <c r="F37" s="185"/>
    </row>
    <row r="38" spans="1:6" ht="5.25" customHeight="1" x14ac:dyDescent="0.2">
      <c r="A38" s="185"/>
      <c r="B38" s="196"/>
      <c r="C38" s="303"/>
      <c r="D38" s="185"/>
      <c r="E38" s="185"/>
      <c r="F38" s="185"/>
    </row>
    <row r="39" spans="1:6" x14ac:dyDescent="0.2">
      <c r="A39" s="185"/>
      <c r="B39" s="207" t="s">
        <v>23</v>
      </c>
      <c r="C39" s="234">
        <f>SUM(C36:C37)</f>
        <v>224.6</v>
      </c>
      <c r="D39" s="185"/>
      <c r="E39" s="185"/>
      <c r="F39" s="185"/>
    </row>
    <row r="40" spans="1:6" x14ac:dyDescent="0.2">
      <c r="A40" s="185"/>
      <c r="B40" s="207"/>
      <c r="C40" s="234"/>
      <c r="D40" s="185"/>
      <c r="E40" s="185"/>
      <c r="F40" s="185"/>
    </row>
    <row r="41" spans="1:6" x14ac:dyDescent="0.2">
      <c r="A41" s="185"/>
      <c r="B41" s="196"/>
      <c r="C41" s="237"/>
      <c r="D41" s="185"/>
      <c r="E41" s="185"/>
      <c r="F41" s="185"/>
    </row>
    <row r="42" spans="1:6" ht="17.25" customHeight="1" x14ac:dyDescent="0.2">
      <c r="A42" s="185"/>
      <c r="B42" s="196"/>
      <c r="C42" s="237"/>
      <c r="D42" s="185"/>
      <c r="E42" s="185"/>
      <c r="F42" s="185"/>
    </row>
    <row r="43" spans="1:6" x14ac:dyDescent="0.2">
      <c r="A43" s="197"/>
      <c r="B43" s="238" t="s">
        <v>125</v>
      </c>
      <c r="C43" s="239">
        <v>3690.7299999999996</v>
      </c>
      <c r="D43" s="197"/>
      <c r="E43" s="197"/>
      <c r="F43" s="197"/>
    </row>
    <row r="44" spans="1:6" x14ac:dyDescent="0.2">
      <c r="A44" s="197"/>
      <c r="B44" s="240"/>
      <c r="C44" s="241"/>
      <c r="D44" s="197"/>
      <c r="E44" s="197"/>
      <c r="F44" s="197"/>
    </row>
    <row r="45" spans="1:6" x14ac:dyDescent="0.2">
      <c r="A45" s="197"/>
      <c r="B45" s="242"/>
      <c r="C45" s="243"/>
      <c r="D45" s="197"/>
      <c r="E45" s="197"/>
      <c r="F45" s="197"/>
    </row>
    <row r="46" spans="1:6" x14ac:dyDescent="0.2">
      <c r="A46" s="197"/>
      <c r="B46" s="242"/>
      <c r="C46" s="243"/>
      <c r="D46" s="197"/>
      <c r="E46" s="197"/>
      <c r="F46" s="197"/>
    </row>
    <row r="47" spans="1:6" x14ac:dyDescent="0.2">
      <c r="A47" s="197"/>
      <c r="B47" s="242"/>
      <c r="C47" s="243"/>
      <c r="D47" s="197"/>
      <c r="E47" s="197"/>
      <c r="F47" s="197"/>
    </row>
    <row r="48" spans="1:6" x14ac:dyDescent="0.2">
      <c r="A48" s="197"/>
      <c r="B48" s="242"/>
      <c r="C48" s="243"/>
      <c r="D48" s="197"/>
      <c r="E48" s="197"/>
      <c r="F48" s="197"/>
    </row>
    <row r="49" spans="1:6" x14ac:dyDescent="0.2">
      <c r="A49" s="197"/>
      <c r="B49" s="242"/>
      <c r="C49" s="243"/>
      <c r="D49" s="197"/>
      <c r="E49" s="197"/>
      <c r="F49" s="197"/>
    </row>
    <row r="50" spans="1:6" x14ac:dyDescent="0.2">
      <c r="A50" s="197"/>
      <c r="B50" s="242"/>
      <c r="C50" s="243"/>
      <c r="D50" s="197"/>
      <c r="E50" s="197"/>
      <c r="F50" s="197"/>
    </row>
    <row r="51" spans="1:6" x14ac:dyDescent="0.2">
      <c r="A51" s="197"/>
      <c r="B51" s="242"/>
      <c r="C51" s="243"/>
      <c r="D51" s="197"/>
      <c r="E51" s="197"/>
      <c r="F51" s="197"/>
    </row>
    <row r="52" spans="1:6" x14ac:dyDescent="0.2">
      <c r="A52" s="197"/>
      <c r="B52" s="242"/>
      <c r="C52" s="243"/>
      <c r="D52" s="197"/>
      <c r="E52" s="197"/>
      <c r="F52" s="197"/>
    </row>
    <row r="53" spans="1:6" x14ac:dyDescent="0.2">
      <c r="A53" s="197"/>
      <c r="B53" s="242"/>
      <c r="C53" s="243"/>
      <c r="D53" s="197"/>
      <c r="E53" s="197"/>
      <c r="F53" s="197"/>
    </row>
    <row r="54" spans="1:6" x14ac:dyDescent="0.2">
      <c r="A54" s="197"/>
      <c r="B54" s="197"/>
      <c r="C54" s="244"/>
      <c r="D54" s="197"/>
      <c r="E54" s="197"/>
      <c r="F54" s="197"/>
    </row>
    <row r="55" spans="1:6" x14ac:dyDescent="0.2">
      <c r="A55" s="197"/>
      <c r="B55" s="197"/>
      <c r="C55" s="244"/>
      <c r="D55" s="197"/>
      <c r="E55" s="197"/>
      <c r="F55" s="197"/>
    </row>
    <row r="56" spans="1:6" x14ac:dyDescent="0.2">
      <c r="A56" s="197"/>
      <c r="B56" s="197"/>
      <c r="C56" s="244"/>
      <c r="D56" s="197"/>
      <c r="E56" s="197"/>
      <c r="F56" s="197"/>
    </row>
    <row r="57" spans="1:6" x14ac:dyDescent="0.2">
      <c r="A57" s="197"/>
      <c r="B57" s="197"/>
      <c r="C57" s="244"/>
      <c r="D57" s="197"/>
      <c r="E57" s="197"/>
      <c r="F57" s="197"/>
    </row>
    <row r="58" spans="1:6" x14ac:dyDescent="0.2">
      <c r="A58" s="197"/>
      <c r="B58" s="197"/>
      <c r="C58" s="244"/>
      <c r="D58" s="197"/>
      <c r="E58" s="197"/>
      <c r="F58" s="197"/>
    </row>
    <row r="59" spans="1:6" x14ac:dyDescent="0.2">
      <c r="A59" s="197"/>
      <c r="B59" s="197"/>
      <c r="C59" s="244"/>
      <c r="D59" s="197"/>
      <c r="E59" s="197"/>
      <c r="F59" s="197"/>
    </row>
    <row r="60" spans="1:6" x14ac:dyDescent="0.2">
      <c r="A60" s="197"/>
      <c r="B60" s="197"/>
      <c r="C60" s="244"/>
      <c r="D60" s="197"/>
      <c r="E60" s="197"/>
      <c r="F60" s="197"/>
    </row>
  </sheetData>
  <mergeCells count="2">
    <mergeCell ref="B3:C3"/>
    <mergeCell ref="B1:C1"/>
  </mergeCells>
  <printOptions horizontalCentered="1"/>
  <pageMargins left="0.59055118110236227" right="0.59055118110236227" top="0.78740157480314965" bottom="0.59055118110236227" header="0.19685039370078741" footer="0.51181102362204722"/>
  <pageSetup paperSize="9" firstPageNumber="108" orientation="portrait" useFirstPageNumber="1" r:id="rId1"/>
  <headerFooter alignWithMargins="0">
    <oddFooter>&amp;C&amp;"+,Regular"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pageSetUpPr fitToPage="1"/>
  </sheetPr>
  <dimension ref="B1:H239"/>
  <sheetViews>
    <sheetView showGridLines="0" zoomScaleNormal="100" workbookViewId="0">
      <selection activeCell="G45" sqref="G45"/>
    </sheetView>
  </sheetViews>
  <sheetFormatPr defaultRowHeight="15" x14ac:dyDescent="0.25"/>
  <cols>
    <col min="1" max="1" width="3.28515625" style="246" customWidth="1"/>
    <col min="2" max="2" width="42" style="246" customWidth="1"/>
    <col min="3" max="3" width="10.140625" style="246" customWidth="1"/>
    <col min="4" max="4" width="50" style="246" customWidth="1"/>
    <col min="5" max="5" width="9.28515625" style="246" customWidth="1"/>
    <col min="6" max="6" width="3.28515625" style="246" customWidth="1"/>
    <col min="7" max="16384" width="9.140625" style="246"/>
  </cols>
  <sheetData>
    <row r="1" spans="2:7" x14ac:dyDescent="0.25">
      <c r="B1" s="252"/>
      <c r="C1" s="252"/>
      <c r="D1" s="252"/>
      <c r="E1" s="252"/>
      <c r="G1" s="253"/>
    </row>
    <row r="2" spans="2:7" ht="15.75" customHeight="1" x14ac:dyDescent="0.25">
      <c r="B2" s="325" t="s">
        <v>126</v>
      </c>
      <c r="C2" s="325"/>
      <c r="D2" s="325"/>
      <c r="E2" s="325"/>
      <c r="G2" s="253"/>
    </row>
    <row r="3" spans="2:7" ht="15.75" customHeight="1" x14ac:dyDescent="0.25">
      <c r="B3" s="325"/>
      <c r="C3" s="325"/>
      <c r="D3" s="325"/>
      <c r="E3" s="325"/>
      <c r="G3" s="253"/>
    </row>
    <row r="4" spans="2:7" ht="15.75" x14ac:dyDescent="0.25">
      <c r="B4" s="254"/>
      <c r="C4" s="254"/>
      <c r="D4" s="254"/>
      <c r="E4" s="254"/>
      <c r="G4" s="253"/>
    </row>
    <row r="5" spans="2:7" x14ac:dyDescent="0.25">
      <c r="B5" s="327" t="s">
        <v>131</v>
      </c>
      <c r="C5"/>
      <c r="D5"/>
      <c r="E5"/>
      <c r="G5" s="253"/>
    </row>
    <row r="6" spans="2:7" x14ac:dyDescent="0.25">
      <c r="B6" s="327"/>
      <c r="C6"/>
      <c r="D6"/>
      <c r="E6"/>
      <c r="G6" s="253"/>
    </row>
    <row r="7" spans="2:7" ht="15.75" x14ac:dyDescent="0.25">
      <c r="B7" s="267" t="s">
        <v>59</v>
      </c>
      <c r="C7" s="262">
        <v>20</v>
      </c>
      <c r="D7" s="257"/>
      <c r="E7" s="258"/>
    </row>
    <row r="8" spans="2:7" x14ac:dyDescent="0.25">
      <c r="B8" s="260"/>
      <c r="C8" s="261"/>
      <c r="D8" s="256" t="s">
        <v>127</v>
      </c>
      <c r="E8" s="294">
        <v>6</v>
      </c>
    </row>
    <row r="9" spans="2:7" x14ac:dyDescent="0.25">
      <c r="B9" s="259"/>
      <c r="C9" s="261"/>
      <c r="D9" s="256" t="s">
        <v>128</v>
      </c>
      <c r="E9" s="294">
        <v>14</v>
      </c>
    </row>
    <row r="10" spans="2:7" ht="15.75" x14ac:dyDescent="0.25">
      <c r="B10" s="259"/>
      <c r="C10" s="261"/>
      <c r="D10" s="247"/>
      <c r="E10" s="294"/>
    </row>
    <row r="11" spans="2:7" ht="15.75" x14ac:dyDescent="0.25">
      <c r="B11" s="260" t="s">
        <v>106</v>
      </c>
      <c r="C11" s="261">
        <v>14</v>
      </c>
      <c r="D11" s="247"/>
      <c r="E11" s="294"/>
    </row>
    <row r="12" spans="2:7" x14ac:dyDescent="0.25">
      <c r="B12" s="260"/>
      <c r="C12" s="261"/>
      <c r="D12" s="256" t="s">
        <v>127</v>
      </c>
      <c r="E12" s="294">
        <v>5</v>
      </c>
    </row>
    <row r="13" spans="2:7" x14ac:dyDescent="0.25">
      <c r="B13" s="260"/>
      <c r="C13" s="261"/>
      <c r="D13" s="256" t="s">
        <v>128</v>
      </c>
      <c r="E13" s="294">
        <v>9</v>
      </c>
    </row>
    <row r="14" spans="2:7" ht="15.75" x14ac:dyDescent="0.25">
      <c r="B14" s="260" t="s">
        <v>129</v>
      </c>
      <c r="C14" s="261">
        <v>1</v>
      </c>
      <c r="D14" s="247"/>
      <c r="E14" s="294"/>
    </row>
    <row r="15" spans="2:7" x14ac:dyDescent="0.25">
      <c r="B15" s="260"/>
      <c r="C15" s="261"/>
      <c r="D15" s="256" t="s">
        <v>127</v>
      </c>
      <c r="E15" s="294">
        <v>1</v>
      </c>
    </row>
    <row r="16" spans="2:7" ht="15.75" x14ac:dyDescent="0.25">
      <c r="B16" s="260" t="s">
        <v>69</v>
      </c>
      <c r="C16" s="261">
        <v>37</v>
      </c>
      <c r="D16" s="247"/>
      <c r="E16" s="294"/>
    </row>
    <row r="17" spans="2:8" ht="15.75" x14ac:dyDescent="0.25">
      <c r="B17" s="251"/>
      <c r="C17" s="261"/>
      <c r="D17" s="256" t="s">
        <v>127</v>
      </c>
      <c r="E17" s="294">
        <v>7</v>
      </c>
    </row>
    <row r="18" spans="2:8" ht="15.75" x14ac:dyDescent="0.25">
      <c r="B18" s="251"/>
      <c r="C18" s="261"/>
      <c r="D18" s="256" t="s">
        <v>128</v>
      </c>
      <c r="E18" s="294">
        <v>30</v>
      </c>
    </row>
    <row r="19" spans="2:8" ht="15.75" x14ac:dyDescent="0.25">
      <c r="B19" s="251"/>
      <c r="C19" s="261"/>
      <c r="D19" s="247"/>
      <c r="E19" s="295"/>
    </row>
    <row r="20" spans="2:8" ht="15.75" x14ac:dyDescent="0.25">
      <c r="B20" s="291" t="s">
        <v>130</v>
      </c>
      <c r="C20" s="292">
        <v>72</v>
      </c>
      <c r="D20" s="257"/>
      <c r="E20" s="258"/>
    </row>
    <row r="21" spans="2:8" ht="15.75" x14ac:dyDescent="0.25">
      <c r="B21" s="251"/>
      <c r="C21" s="255"/>
      <c r="D21" s="247"/>
      <c r="E21" s="248"/>
    </row>
    <row r="22" spans="2:8" ht="22.5" customHeight="1" x14ac:dyDescent="0.25">
      <c r="B22" s="328" t="s">
        <v>132</v>
      </c>
      <c r="C22" s="255"/>
      <c r="D22" s="247"/>
      <c r="E22" s="248"/>
    </row>
    <row r="23" spans="2:8" ht="15.75" x14ac:dyDescent="0.25">
      <c r="B23" s="329"/>
      <c r="C23" s="247"/>
      <c r="D23" s="247"/>
      <c r="E23" s="248"/>
    </row>
    <row r="24" spans="2:8" ht="15.75" x14ac:dyDescent="0.25">
      <c r="B24" s="263" t="s">
        <v>53</v>
      </c>
      <c r="C24" s="262">
        <v>1</v>
      </c>
      <c r="D24" s="255"/>
      <c r="E24" s="248"/>
    </row>
    <row r="25" spans="2:8" ht="15.75" x14ac:dyDescent="0.25">
      <c r="B25" s="264" t="s">
        <v>108</v>
      </c>
      <c r="C25" s="261">
        <v>2</v>
      </c>
      <c r="D25" s="255"/>
      <c r="E25" s="248"/>
    </row>
    <row r="26" spans="2:8" ht="15.75" x14ac:dyDescent="0.25">
      <c r="B26" s="264" t="s">
        <v>109</v>
      </c>
      <c r="C26" s="261">
        <v>2</v>
      </c>
      <c r="D26" s="255"/>
      <c r="E26" s="248"/>
    </row>
    <row r="27" spans="2:8" ht="15.75" x14ac:dyDescent="0.25">
      <c r="B27" s="264" t="s">
        <v>110</v>
      </c>
      <c r="C27" s="261">
        <v>3</v>
      </c>
      <c r="D27" s="255"/>
      <c r="E27" s="248"/>
    </row>
    <row r="28" spans="2:8" ht="15.75" x14ac:dyDescent="0.25">
      <c r="B28" s="291" t="s">
        <v>23</v>
      </c>
      <c r="C28" s="292">
        <v>8</v>
      </c>
      <c r="D28" s="255"/>
      <c r="E28" s="248"/>
    </row>
    <row r="29" spans="2:8" ht="15.75" x14ac:dyDescent="0.25">
      <c r="B29" s="264"/>
      <c r="C29" s="255"/>
      <c r="D29" s="247"/>
      <c r="E29" s="248"/>
    </row>
    <row r="30" spans="2:8" ht="15.75" x14ac:dyDescent="0.25">
      <c r="B30" s="251"/>
      <c r="C30"/>
      <c r="D30"/>
      <c r="E30"/>
      <c r="G30"/>
      <c r="H30"/>
    </row>
    <row r="31" spans="2:8" x14ac:dyDescent="0.25">
      <c r="B31" s="266" t="s">
        <v>136</v>
      </c>
      <c r="C31" s="305">
        <v>80</v>
      </c>
      <c r="D31"/>
      <c r="E31"/>
      <c r="G31"/>
      <c r="H31"/>
    </row>
    <row r="32" spans="2:8" x14ac:dyDescent="0.25">
      <c r="B32" s="249"/>
      <c r="C32"/>
      <c r="D32"/>
      <c r="E32"/>
      <c r="G32"/>
      <c r="H32"/>
    </row>
    <row r="33" spans="2:8" ht="31.5" customHeight="1" x14ac:dyDescent="0.25">
      <c r="B33" s="326" t="s">
        <v>133</v>
      </c>
      <c r="C33" s="326"/>
      <c r="D33" s="326"/>
      <c r="E33" s="326"/>
      <c r="G33"/>
      <c r="H33"/>
    </row>
    <row r="34" spans="2:8" x14ac:dyDescent="0.25">
      <c r="B34" s="265"/>
      <c r="C34" s="265"/>
      <c r="D34" s="265"/>
      <c r="E34" s="265"/>
    </row>
    <row r="35" spans="2:8" x14ac:dyDescent="0.25">
      <c r="B35" s="265" t="s">
        <v>134</v>
      </c>
      <c r="C35" s="306">
        <v>81</v>
      </c>
      <c r="D35" s="265"/>
      <c r="E35" s="265"/>
    </row>
    <row r="36" spans="2:8" x14ac:dyDescent="0.25">
      <c r="B36" s="265" t="s">
        <v>106</v>
      </c>
      <c r="C36" s="306">
        <v>54</v>
      </c>
      <c r="D36" s="265"/>
      <c r="E36" s="265"/>
    </row>
    <row r="37" spans="2:8" x14ac:dyDescent="0.25">
      <c r="B37" s="265" t="s">
        <v>69</v>
      </c>
      <c r="C37" s="306">
        <v>86</v>
      </c>
      <c r="D37" s="265"/>
      <c r="E37" s="265"/>
    </row>
    <row r="38" spans="2:8" x14ac:dyDescent="0.25">
      <c r="B38" s="265" t="s">
        <v>135</v>
      </c>
      <c r="C38" s="306">
        <v>5</v>
      </c>
      <c r="D38" s="265"/>
      <c r="E38" s="265"/>
    </row>
    <row r="39" spans="2:8" x14ac:dyDescent="0.25">
      <c r="B39" s="293" t="s">
        <v>130</v>
      </c>
      <c r="C39" s="307">
        <v>226</v>
      </c>
      <c r="D39" s="265"/>
      <c r="E39" s="265"/>
    </row>
    <row r="164" s="250" customFormat="1" x14ac:dyDescent="0.25"/>
    <row r="165" s="250" customFormat="1" x14ac:dyDescent="0.25"/>
    <row r="166" s="250" customFormat="1" x14ac:dyDescent="0.25"/>
    <row r="167" s="250" customFormat="1" x14ac:dyDescent="0.25"/>
    <row r="168" s="250" customFormat="1" x14ac:dyDescent="0.25"/>
    <row r="169" s="250" customFormat="1" x14ac:dyDescent="0.25"/>
    <row r="170" s="250" customFormat="1" x14ac:dyDescent="0.25"/>
    <row r="171" s="250" customFormat="1" x14ac:dyDescent="0.25"/>
    <row r="172" s="250" customFormat="1" x14ac:dyDescent="0.25"/>
    <row r="173" s="250" customFormat="1" x14ac:dyDescent="0.25"/>
    <row r="174" s="250" customFormat="1" x14ac:dyDescent="0.25"/>
    <row r="175" s="250" customFormat="1" x14ac:dyDescent="0.25"/>
    <row r="176" s="250" customFormat="1" x14ac:dyDescent="0.25"/>
    <row r="177" s="250" customFormat="1" x14ac:dyDescent="0.25"/>
    <row r="178" s="250" customFormat="1" x14ac:dyDescent="0.25"/>
    <row r="179" s="250" customFormat="1" x14ac:dyDescent="0.25"/>
    <row r="180" s="250" customFormat="1" x14ac:dyDescent="0.25"/>
    <row r="181" s="250" customFormat="1" x14ac:dyDescent="0.25"/>
    <row r="182" s="250" customFormat="1" x14ac:dyDescent="0.25"/>
    <row r="183" s="250" customFormat="1" x14ac:dyDescent="0.25"/>
    <row r="184" s="250" customFormat="1" x14ac:dyDescent="0.25"/>
    <row r="185" s="250" customFormat="1" x14ac:dyDescent="0.25"/>
    <row r="186" s="250" customFormat="1" x14ac:dyDescent="0.25"/>
    <row r="187" s="250" customFormat="1" x14ac:dyDescent="0.25"/>
    <row r="188" s="250" customFormat="1" x14ac:dyDescent="0.25"/>
    <row r="189" s="250" customFormat="1" x14ac:dyDescent="0.25"/>
    <row r="190" s="250" customFormat="1" x14ac:dyDescent="0.25"/>
    <row r="191" s="250" customFormat="1" x14ac:dyDescent="0.25"/>
    <row r="192" s="250" customFormat="1" x14ac:dyDescent="0.25"/>
    <row r="193" s="250" customFormat="1" x14ac:dyDescent="0.25"/>
    <row r="194" s="250" customFormat="1" x14ac:dyDescent="0.25"/>
    <row r="195" s="250" customFormat="1" x14ac:dyDescent="0.25"/>
    <row r="196" s="250" customFormat="1" x14ac:dyDescent="0.25"/>
    <row r="197" s="250" customFormat="1" x14ac:dyDescent="0.25"/>
    <row r="198" s="250" customFormat="1" x14ac:dyDescent="0.25"/>
    <row r="199" s="250" customFormat="1" x14ac:dyDescent="0.25"/>
    <row r="200" s="250" customFormat="1" x14ac:dyDescent="0.25"/>
    <row r="201" s="250" customFormat="1" x14ac:dyDescent="0.25"/>
    <row r="202" s="250" customFormat="1" x14ac:dyDescent="0.25"/>
    <row r="203" s="250" customFormat="1" x14ac:dyDescent="0.25"/>
    <row r="204" s="250" customFormat="1" x14ac:dyDescent="0.25"/>
    <row r="205" s="250" customFormat="1" x14ac:dyDescent="0.25"/>
    <row r="206" s="250" customFormat="1" x14ac:dyDescent="0.25"/>
    <row r="207" s="250" customFormat="1" x14ac:dyDescent="0.25"/>
    <row r="208" s="250" customFormat="1" x14ac:dyDescent="0.25"/>
    <row r="209" s="250" customFormat="1" x14ac:dyDescent="0.25"/>
    <row r="210" s="250" customFormat="1" x14ac:dyDescent="0.25"/>
    <row r="211" s="250" customFormat="1" x14ac:dyDescent="0.25"/>
    <row r="212" s="250" customFormat="1" x14ac:dyDescent="0.25"/>
    <row r="213" s="250" customFormat="1" x14ac:dyDescent="0.25"/>
    <row r="214" s="250" customFormat="1" x14ac:dyDescent="0.25"/>
    <row r="215" s="250" customFormat="1" x14ac:dyDescent="0.25"/>
    <row r="216" s="250" customFormat="1" x14ac:dyDescent="0.25"/>
    <row r="217" s="250" customFormat="1" x14ac:dyDescent="0.25"/>
    <row r="218" s="250" customFormat="1" x14ac:dyDescent="0.25"/>
    <row r="219" s="250" customFormat="1" x14ac:dyDescent="0.25"/>
    <row r="220" s="250" customFormat="1" x14ac:dyDescent="0.25"/>
    <row r="221" s="250" customFormat="1" x14ac:dyDescent="0.25"/>
    <row r="222" s="250" customFormat="1" x14ac:dyDescent="0.25"/>
    <row r="223" s="250" customFormat="1" x14ac:dyDescent="0.25"/>
    <row r="224" s="250" customFormat="1" x14ac:dyDescent="0.25"/>
    <row r="225" s="250" customFormat="1" x14ac:dyDescent="0.25"/>
    <row r="226" s="250" customFormat="1" x14ac:dyDescent="0.25"/>
    <row r="227" s="250" customFormat="1" x14ac:dyDescent="0.25"/>
    <row r="228" s="250" customFormat="1" x14ac:dyDescent="0.25"/>
    <row r="229" s="250" customFormat="1" x14ac:dyDescent="0.25"/>
    <row r="230" s="250" customFormat="1" x14ac:dyDescent="0.25"/>
    <row r="231" s="250" customFormat="1" x14ac:dyDescent="0.25"/>
    <row r="232" s="250" customFormat="1" x14ac:dyDescent="0.25"/>
    <row r="233" s="250" customFormat="1" x14ac:dyDescent="0.25"/>
    <row r="234" s="250" customFormat="1" x14ac:dyDescent="0.25"/>
    <row r="235" s="250" customFormat="1" x14ac:dyDescent="0.25"/>
    <row r="236" s="250" customFormat="1" x14ac:dyDescent="0.25"/>
    <row r="237" s="250" customFormat="1" x14ac:dyDescent="0.25"/>
    <row r="238" s="250" customFormat="1" x14ac:dyDescent="0.25"/>
    <row r="239" s="250" customFormat="1" x14ac:dyDescent="0.25"/>
  </sheetData>
  <mergeCells count="4">
    <mergeCell ref="B2:E3"/>
    <mergeCell ref="B33:E33"/>
    <mergeCell ref="B5:B6"/>
    <mergeCell ref="B22:B23"/>
  </mergeCells>
  <printOptions horizontalCentered="1"/>
  <pageMargins left="0.19685039370078741" right="0.19685039370078741"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
  <sheetViews>
    <sheetView showGridLines="0" zoomScaleNormal="100" workbookViewId="0">
      <selection activeCell="G45" sqref="G45"/>
    </sheetView>
  </sheetViews>
  <sheetFormatPr defaultRowHeight="14.25" x14ac:dyDescent="0.2"/>
  <cols>
    <col min="1" max="16384" width="9.140625" style="181"/>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55"/>
  <sheetViews>
    <sheetView showGridLines="0" showWhiteSpace="0" topLeftCell="A7" zoomScaleNormal="100" zoomScaleSheetLayoutView="100" workbookViewId="0">
      <selection activeCell="G45" sqref="G45"/>
    </sheetView>
  </sheetViews>
  <sheetFormatPr defaultColWidth="1.28515625" defaultRowHeight="12.75" x14ac:dyDescent="0.2"/>
  <cols>
    <col min="1" max="1" width="3.28515625" style="2" customWidth="1"/>
    <col min="2" max="2" width="42.140625" style="2" customWidth="1"/>
    <col min="3" max="5" width="12.7109375" style="2" customWidth="1"/>
    <col min="6" max="6" width="3.28515625" style="24" customWidth="1"/>
    <col min="7" max="7" width="12.7109375" style="2" bestFit="1" customWidth="1"/>
    <col min="8" max="8" width="11.7109375" style="2" bestFit="1" customWidth="1"/>
    <col min="9" max="9" width="11.85546875" style="2" customWidth="1"/>
    <col min="10" max="10" width="1.28515625" style="2"/>
    <col min="11" max="11" width="9.85546875" style="2" bestFit="1" customWidth="1"/>
    <col min="12" max="12" width="11.5703125" style="2" bestFit="1" customWidth="1"/>
    <col min="13" max="16384" width="1.28515625" style="2"/>
  </cols>
  <sheetData>
    <row r="1" spans="1:12" ht="18" customHeight="1" x14ac:dyDescent="0.3">
      <c r="B1" s="310" t="s">
        <v>103</v>
      </c>
      <c r="C1" s="310"/>
      <c r="D1" s="310"/>
      <c r="E1" s="310"/>
      <c r="F1" s="1"/>
    </row>
    <row r="2" spans="1:12" ht="18" customHeight="1" x14ac:dyDescent="0.25">
      <c r="A2" s="9"/>
      <c r="B2" s="309" t="s">
        <v>102</v>
      </c>
      <c r="C2" s="309"/>
      <c r="D2" s="309"/>
      <c r="E2" s="309"/>
      <c r="F2" s="26"/>
    </row>
    <row r="3" spans="1:12" ht="15.75" customHeight="1" x14ac:dyDescent="0.2">
      <c r="A3" s="9"/>
      <c r="B3" s="9"/>
      <c r="C3" s="10"/>
      <c r="D3" s="10"/>
      <c r="E3" s="9"/>
      <c r="F3" s="26"/>
    </row>
    <row r="4" spans="1:12" ht="19.5" customHeight="1" x14ac:dyDescent="0.2">
      <c r="A4" s="18"/>
      <c r="B4" s="30"/>
      <c r="C4" s="308" t="s">
        <v>140</v>
      </c>
      <c r="D4" s="308"/>
      <c r="E4" s="30"/>
      <c r="F4" s="18"/>
    </row>
    <row r="5" spans="1:12" ht="13.5" customHeight="1" x14ac:dyDescent="0.2">
      <c r="A5" s="18"/>
      <c r="B5" s="32" t="s">
        <v>139</v>
      </c>
      <c r="C5" s="308"/>
      <c r="D5" s="308"/>
      <c r="E5" s="30"/>
      <c r="F5" s="18"/>
    </row>
    <row r="6" spans="1:12" x14ac:dyDescent="0.2">
      <c r="A6" s="18"/>
      <c r="B6" s="33" t="s">
        <v>3</v>
      </c>
      <c r="C6" s="34" t="s">
        <v>11</v>
      </c>
      <c r="D6" s="33" t="s">
        <v>5</v>
      </c>
      <c r="E6" s="33" t="s">
        <v>138</v>
      </c>
      <c r="F6" s="18"/>
    </row>
    <row r="7" spans="1:12" x14ac:dyDescent="0.2">
      <c r="A7" s="18"/>
      <c r="B7" s="30"/>
      <c r="C7" s="35"/>
      <c r="D7" s="30"/>
      <c r="E7" s="30"/>
      <c r="F7" s="18"/>
    </row>
    <row r="8" spans="1:12" x14ac:dyDescent="0.2">
      <c r="A8" s="18"/>
      <c r="B8" s="36" t="s">
        <v>0</v>
      </c>
      <c r="C8" s="37"/>
      <c r="D8" s="38"/>
      <c r="E8" s="66"/>
      <c r="F8" s="18"/>
      <c r="H8" s="24"/>
      <c r="I8" s="24"/>
      <c r="J8" s="24"/>
    </row>
    <row r="9" spans="1:12" x14ac:dyDescent="0.2">
      <c r="A9" s="18"/>
      <c r="B9" s="268" t="s">
        <v>59</v>
      </c>
      <c r="C9" s="297">
        <v>7777000</v>
      </c>
      <c r="D9" s="298">
        <v>7116000</v>
      </c>
      <c r="E9" s="299" t="s">
        <v>6</v>
      </c>
      <c r="F9" s="18"/>
      <c r="G9" s="8"/>
      <c r="H9" s="24"/>
      <c r="I9" s="24"/>
      <c r="J9" s="24"/>
    </row>
    <row r="10" spans="1:12" ht="13.5" customHeight="1" x14ac:dyDescent="0.2">
      <c r="A10" s="18"/>
      <c r="B10" s="268" t="s">
        <v>12</v>
      </c>
      <c r="C10" s="277">
        <v>10645000</v>
      </c>
      <c r="D10" s="278">
        <v>12029000</v>
      </c>
      <c r="E10" s="39" t="s">
        <v>6</v>
      </c>
      <c r="F10" s="18"/>
      <c r="G10" s="25"/>
      <c r="H10" s="4"/>
      <c r="I10" s="24"/>
      <c r="J10" s="25"/>
      <c r="K10" s="25"/>
      <c r="L10" s="25"/>
    </row>
    <row r="11" spans="1:12" s="24" customFormat="1" ht="13.5" customHeight="1" x14ac:dyDescent="0.2">
      <c r="A11" s="18"/>
      <c r="B11" s="282" t="s">
        <v>91</v>
      </c>
      <c r="C11" s="277">
        <v>1751674</v>
      </c>
      <c r="D11" s="278">
        <v>1747496</v>
      </c>
      <c r="E11" s="39" t="s">
        <v>6</v>
      </c>
      <c r="F11" s="18"/>
      <c r="G11" s="25"/>
      <c r="H11" s="4"/>
      <c r="I11" s="4"/>
      <c r="J11" s="25"/>
      <c r="K11" s="25"/>
      <c r="L11" s="25"/>
    </row>
    <row r="12" spans="1:12" x14ac:dyDescent="0.2">
      <c r="A12" s="18"/>
      <c r="B12" s="268" t="s">
        <v>70</v>
      </c>
      <c r="C12" s="277">
        <v>19260000</v>
      </c>
      <c r="D12" s="278">
        <v>19260000</v>
      </c>
      <c r="E12" s="39" t="s">
        <v>6</v>
      </c>
      <c r="F12" s="18"/>
      <c r="G12" s="25"/>
      <c r="H12" s="4"/>
      <c r="I12" s="4"/>
      <c r="J12" s="25"/>
      <c r="K12" s="25"/>
      <c r="L12" s="24"/>
    </row>
    <row r="13" spans="1:12" x14ac:dyDescent="0.2">
      <c r="A13" s="18"/>
      <c r="B13" s="41" t="s">
        <v>23</v>
      </c>
      <c r="C13" s="283">
        <f>SUM(C9:C12)</f>
        <v>39433674</v>
      </c>
      <c r="D13" s="275">
        <f>SUM(D9:D12)</f>
        <v>40152496</v>
      </c>
      <c r="E13" s="39"/>
      <c r="F13" s="18"/>
      <c r="H13" s="24"/>
      <c r="I13" s="24"/>
      <c r="J13" s="24"/>
    </row>
    <row r="14" spans="1:12" x14ac:dyDescent="0.2">
      <c r="A14" s="18"/>
      <c r="B14" s="30"/>
      <c r="C14" s="130"/>
      <c r="D14" s="143"/>
      <c r="E14" s="44"/>
      <c r="F14" s="18"/>
    </row>
    <row r="15" spans="1:12" x14ac:dyDescent="0.2">
      <c r="A15" s="18"/>
      <c r="B15" s="45" t="s">
        <v>1</v>
      </c>
      <c r="C15" s="134"/>
      <c r="D15" s="144"/>
      <c r="E15" s="47"/>
      <c r="F15" s="18"/>
    </row>
    <row r="16" spans="1:12" s="24" customFormat="1" ht="12.75" customHeight="1" x14ac:dyDescent="0.2">
      <c r="A16" s="18"/>
      <c r="B16" s="269" t="s">
        <v>52</v>
      </c>
      <c r="C16" s="133"/>
      <c r="D16" s="278">
        <v>69796</v>
      </c>
      <c r="E16" s="39"/>
      <c r="F16" s="18"/>
    </row>
    <row r="17" spans="1:8" ht="12.75" customHeight="1" x14ac:dyDescent="0.2">
      <c r="A17" s="18"/>
      <c r="B17" s="269" t="s">
        <v>48</v>
      </c>
      <c r="C17" s="134"/>
      <c r="D17" s="278">
        <v>61722</v>
      </c>
      <c r="E17" s="39"/>
      <c r="F17" s="18"/>
    </row>
    <row r="18" spans="1:8" ht="12.75" customHeight="1" x14ac:dyDescent="0.2">
      <c r="A18" s="18"/>
      <c r="B18" s="269" t="s">
        <v>49</v>
      </c>
      <c r="C18" s="134"/>
      <c r="D18" s="278">
        <v>85687</v>
      </c>
      <c r="E18" s="39"/>
      <c r="F18" s="18"/>
    </row>
    <row r="19" spans="1:8" ht="12.75" customHeight="1" x14ac:dyDescent="0.2">
      <c r="A19" s="18"/>
      <c r="B19" s="269" t="s">
        <v>50</v>
      </c>
      <c r="C19" s="134"/>
      <c r="D19" s="278">
        <v>153243</v>
      </c>
      <c r="E19" s="39"/>
      <c r="F19" s="18"/>
    </row>
    <row r="20" spans="1:8" ht="14.25" customHeight="1" x14ac:dyDescent="0.2">
      <c r="A20" s="18"/>
      <c r="B20" s="41" t="s">
        <v>23</v>
      </c>
      <c r="C20" s="131"/>
      <c r="D20" s="275">
        <f>SUM(D16:D19)</f>
        <v>370448</v>
      </c>
      <c r="E20" s="48"/>
      <c r="F20" s="18"/>
    </row>
    <row r="21" spans="1:8" x14ac:dyDescent="0.2">
      <c r="A21" s="18"/>
      <c r="B21" s="49"/>
      <c r="C21" s="135"/>
      <c r="D21" s="143"/>
      <c r="E21" s="44"/>
      <c r="F21" s="18"/>
    </row>
    <row r="22" spans="1:8" x14ac:dyDescent="0.2">
      <c r="A22" s="18"/>
      <c r="B22" s="45" t="s">
        <v>71</v>
      </c>
      <c r="C22" s="136"/>
      <c r="D22" s="144"/>
      <c r="E22" s="47"/>
      <c r="F22" s="18"/>
    </row>
    <row r="23" spans="1:8" ht="12.75" customHeight="1" x14ac:dyDescent="0.2">
      <c r="A23" s="18"/>
      <c r="B23" s="269" t="s">
        <v>20</v>
      </c>
      <c r="C23" s="274"/>
      <c r="D23" s="284">
        <v>-499444</v>
      </c>
      <c r="E23" s="39" t="s">
        <v>6</v>
      </c>
      <c r="F23" s="18"/>
    </row>
    <row r="24" spans="1:8" ht="12.75" customHeight="1" x14ac:dyDescent="0.2">
      <c r="A24" s="18"/>
      <c r="B24" s="269" t="s">
        <v>2</v>
      </c>
      <c r="C24" s="274"/>
      <c r="D24" s="284">
        <v>113387</v>
      </c>
      <c r="E24" s="39"/>
      <c r="F24" s="18"/>
      <c r="G24" s="4"/>
    </row>
    <row r="25" spans="1:8" ht="12.75" customHeight="1" x14ac:dyDescent="0.2">
      <c r="A25" s="18"/>
      <c r="B25" s="269" t="s">
        <v>13</v>
      </c>
      <c r="C25" s="274"/>
      <c r="D25" s="278">
        <v>-312524</v>
      </c>
      <c r="E25" s="39" t="s">
        <v>6</v>
      </c>
      <c r="F25" s="18"/>
      <c r="G25" s="4"/>
      <c r="H25" s="24"/>
    </row>
    <row r="26" spans="1:8" ht="12.75" customHeight="1" x14ac:dyDescent="0.2">
      <c r="A26" s="18"/>
      <c r="B26" s="269" t="s">
        <v>9</v>
      </c>
      <c r="C26" s="134"/>
      <c r="D26" s="278">
        <v>857254</v>
      </c>
      <c r="E26" s="39" t="s">
        <v>6</v>
      </c>
      <c r="F26" s="18"/>
    </row>
    <row r="27" spans="1:8" x14ac:dyDescent="0.2">
      <c r="A27" s="18"/>
      <c r="B27" s="268" t="s">
        <v>92</v>
      </c>
      <c r="C27" s="277">
        <v>1211778</v>
      </c>
      <c r="D27" s="278">
        <v>1211778</v>
      </c>
      <c r="E27" s="39" t="s">
        <v>6</v>
      </c>
      <c r="F27" s="18"/>
    </row>
    <row r="28" spans="1:8" x14ac:dyDescent="0.2">
      <c r="A28" s="18"/>
      <c r="B28" s="269" t="s">
        <v>21</v>
      </c>
      <c r="C28" s="274"/>
      <c r="D28" s="278">
        <v>-432236</v>
      </c>
      <c r="E28" s="39" t="s">
        <v>6</v>
      </c>
      <c r="F28" s="18"/>
    </row>
    <row r="29" spans="1:8" ht="12.75" customHeight="1" x14ac:dyDescent="0.2">
      <c r="A29" s="18"/>
      <c r="B29" s="51" t="s">
        <v>23</v>
      </c>
      <c r="C29" s="283">
        <f>SUM(C23:C28)</f>
        <v>1211778</v>
      </c>
      <c r="D29" s="276">
        <f>SUM(D23:D28)</f>
        <v>938215</v>
      </c>
      <c r="E29" s="39"/>
      <c r="F29" s="18"/>
    </row>
    <row r="30" spans="1:8" s="24" customFormat="1" ht="12.75" customHeight="1" x14ac:dyDescent="0.2">
      <c r="A30" s="18"/>
      <c r="B30" s="52"/>
      <c r="C30" s="130"/>
      <c r="D30" s="146"/>
      <c r="E30" s="54"/>
      <c r="F30" s="18"/>
    </row>
    <row r="31" spans="1:8" s="24" customFormat="1" ht="12.75" customHeight="1" x14ac:dyDescent="0.2">
      <c r="A31" s="18"/>
      <c r="B31" s="55" t="s">
        <v>137</v>
      </c>
      <c r="C31" s="137"/>
      <c r="D31" s="146"/>
      <c r="E31" s="47"/>
      <c r="F31" s="18"/>
    </row>
    <row r="32" spans="1:8" s="24" customFormat="1" ht="12.75" customHeight="1" x14ac:dyDescent="0.2">
      <c r="A32" s="18"/>
      <c r="B32" s="269" t="s">
        <v>42</v>
      </c>
      <c r="C32" s="277">
        <v>-247193</v>
      </c>
      <c r="D32" s="296">
        <v>-247193</v>
      </c>
      <c r="E32" s="39"/>
      <c r="F32" s="18"/>
    </row>
    <row r="33" spans="1:7" s="24" customFormat="1" ht="12.75" customHeight="1" x14ac:dyDescent="0.2">
      <c r="A33" s="18"/>
      <c r="B33" s="56" t="s">
        <v>23</v>
      </c>
      <c r="C33" s="283">
        <f>+SUM(C32)</f>
        <v>-247193</v>
      </c>
      <c r="D33" s="276">
        <f>SUM(D32)</f>
        <v>-247193</v>
      </c>
      <c r="E33" s="39"/>
      <c r="F33" s="18"/>
    </row>
    <row r="34" spans="1:7" s="24" customFormat="1" ht="12.75" customHeight="1" x14ac:dyDescent="0.2">
      <c r="A34" s="18"/>
      <c r="B34" s="57"/>
      <c r="C34" s="138"/>
      <c r="D34" s="147"/>
      <c r="E34" s="54"/>
      <c r="F34" s="18"/>
    </row>
    <row r="35" spans="1:7" ht="11.25" customHeight="1" x14ac:dyDescent="0.2">
      <c r="A35" s="18"/>
      <c r="B35" s="58"/>
      <c r="C35" s="139"/>
      <c r="D35" s="143"/>
      <c r="E35" s="59"/>
      <c r="F35" s="18"/>
    </row>
    <row r="36" spans="1:7" x14ac:dyDescent="0.2">
      <c r="A36" s="18"/>
      <c r="B36" s="60" t="s">
        <v>44</v>
      </c>
      <c r="C36" s="283">
        <f>C13+C20+C29+C33</f>
        <v>40398259</v>
      </c>
      <c r="D36" s="276">
        <f>D13+D20+D29+D33</f>
        <v>41213966</v>
      </c>
      <c r="E36" s="47"/>
      <c r="F36" s="18"/>
    </row>
    <row r="37" spans="1:7" ht="21" customHeight="1" x14ac:dyDescent="0.2">
      <c r="A37" s="18"/>
      <c r="B37"/>
      <c r="C37"/>
      <c r="D37" s="43"/>
      <c r="E37" s="63"/>
      <c r="F37" s="18"/>
    </row>
    <row r="38" spans="1:7" x14ac:dyDescent="0.2">
      <c r="A38" s="18"/>
      <c r="B38" s="62"/>
      <c r="C38" s="53"/>
      <c r="D38" s="38"/>
      <c r="E38" s="63"/>
      <c r="F38" s="18"/>
    </row>
    <row r="39" spans="1:7" x14ac:dyDescent="0.2">
      <c r="A39" s="18"/>
      <c r="B39" s="62"/>
      <c r="C39" s="53"/>
      <c r="D39" s="38"/>
      <c r="E39" s="63"/>
      <c r="F39" s="18"/>
    </row>
    <row r="40" spans="1:7" x14ac:dyDescent="0.2">
      <c r="A40" s="58" t="s">
        <v>26</v>
      </c>
      <c r="B40" s="64" t="s">
        <v>32</v>
      </c>
      <c r="C40" s="30"/>
      <c r="D40" s="30"/>
      <c r="E40" s="65"/>
      <c r="F40" s="58"/>
      <c r="G40" s="25" t="s">
        <v>14</v>
      </c>
    </row>
    <row r="41" spans="1:7" s="24" customFormat="1" x14ac:dyDescent="0.2">
      <c r="A41" s="58"/>
      <c r="C41" s="30"/>
      <c r="D41" s="30"/>
      <c r="E41" s="65"/>
      <c r="F41" s="58"/>
      <c r="G41" s="25"/>
    </row>
    <row r="42" spans="1:7" s="24" customFormat="1" x14ac:dyDescent="0.2">
      <c r="A42" s="58"/>
      <c r="B42" s="64"/>
      <c r="C42" s="30"/>
      <c r="D42" s="30"/>
      <c r="E42" s="65"/>
      <c r="F42" s="58"/>
      <c r="G42" s="25"/>
    </row>
    <row r="43" spans="1:7" s="24" customFormat="1" x14ac:dyDescent="0.2">
      <c r="A43" s="58"/>
      <c r="B43" s="66"/>
      <c r="C43" s="30"/>
      <c r="D43" s="30"/>
      <c r="E43" s="65"/>
      <c r="F43" s="58"/>
      <c r="G43" s="25"/>
    </row>
    <row r="44" spans="1:7" s="24" customFormat="1" x14ac:dyDescent="0.2">
      <c r="A44" s="58"/>
      <c r="B44" s="64"/>
      <c r="C44" s="30"/>
      <c r="D44" s="30"/>
      <c r="E44" s="65"/>
      <c r="F44" s="58"/>
      <c r="G44" s="25"/>
    </row>
    <row r="45" spans="1:7" x14ac:dyDescent="0.2">
      <c r="A45" s="58"/>
      <c r="B45" s="24"/>
      <c r="C45" s="30"/>
      <c r="D45" s="30"/>
      <c r="E45" s="30"/>
      <c r="F45" s="58"/>
    </row>
    <row r="46" spans="1:7" x14ac:dyDescent="0.2">
      <c r="C46" s="31"/>
      <c r="D46" s="31"/>
      <c r="E46" s="31"/>
      <c r="G46" s="25"/>
    </row>
    <row r="47" spans="1:7" x14ac:dyDescent="0.2">
      <c r="A47" s="25"/>
      <c r="B47" s="24"/>
      <c r="F47" s="25"/>
      <c r="G47" s="25"/>
    </row>
    <row r="48" spans="1:7" x14ac:dyDescent="0.2">
      <c r="A48" s="25"/>
      <c r="B48" s="25"/>
      <c r="C48" s="25"/>
      <c r="D48" s="25"/>
      <c r="E48" s="25"/>
      <c r="F48" s="25"/>
      <c r="G48" s="25"/>
    </row>
    <row r="49" spans="1:10" x14ac:dyDescent="0.2">
      <c r="A49" s="25"/>
      <c r="F49" s="25"/>
      <c r="G49" s="25"/>
    </row>
    <row r="50" spans="1:10" x14ac:dyDescent="0.2">
      <c r="A50" s="25"/>
      <c r="B50" s="25"/>
      <c r="C50" s="25"/>
      <c r="D50" s="25"/>
      <c r="E50" s="25"/>
      <c r="F50" s="25"/>
      <c r="G50" s="25"/>
    </row>
    <row r="51" spans="1:10" x14ac:dyDescent="0.2">
      <c r="A51" s="25"/>
      <c r="B51" s="27"/>
      <c r="C51" s="24"/>
      <c r="D51" s="24"/>
      <c r="E51" s="24"/>
      <c r="F51" s="25"/>
      <c r="G51" s="25"/>
      <c r="H51" s="24"/>
      <c r="I51" s="24"/>
      <c r="J51" s="24"/>
    </row>
    <row r="52" spans="1:10" x14ac:dyDescent="0.2">
      <c r="A52" s="25"/>
      <c r="B52" s="27"/>
      <c r="C52" s="24"/>
      <c r="D52" s="24"/>
      <c r="E52" s="24"/>
      <c r="F52" s="25"/>
      <c r="G52" s="25"/>
      <c r="H52" s="25"/>
      <c r="I52" s="25"/>
      <c r="J52" s="25"/>
    </row>
    <row r="53" spans="1:10" x14ac:dyDescent="0.2">
      <c r="A53" s="25"/>
      <c r="B53" s="28"/>
      <c r="C53" s="25"/>
      <c r="D53" s="25"/>
      <c r="E53" s="25"/>
      <c r="F53" s="25"/>
      <c r="G53" s="25"/>
    </row>
    <row r="54" spans="1:10" x14ac:dyDescent="0.2">
      <c r="A54" s="25"/>
      <c r="B54" s="25"/>
      <c r="C54" s="25"/>
      <c r="D54" s="25"/>
      <c r="E54" s="25"/>
      <c r="F54" s="25"/>
      <c r="G54" s="25"/>
    </row>
    <row r="55" spans="1:10" x14ac:dyDescent="0.2">
      <c r="A55" s="25"/>
      <c r="B55" s="25"/>
      <c r="C55" s="25"/>
      <c r="D55" s="25"/>
      <c r="E55" s="25"/>
      <c r="F55" s="25"/>
      <c r="G55" s="25"/>
    </row>
  </sheetData>
  <sortState ref="B9:E12">
    <sortCondition ref="B9:B12"/>
  </sortState>
  <mergeCells count="3">
    <mergeCell ref="C4:D5"/>
    <mergeCell ref="B2:E2"/>
    <mergeCell ref="B1:E1"/>
  </mergeCells>
  <printOptions horizontalCentered="1"/>
  <pageMargins left="0.59055118110236227" right="0.59055118110236227" top="0.74803149606299213" bottom="0.74803149606299213" header="0.31496062992125984" footer="0.31496062992125984"/>
  <pageSetup paperSize="9" orientation="portrait" r:id="rId1"/>
  <headerFooter alignWithMargins="0">
    <oddFooter>&amp;C&amp;"+,Regular"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55"/>
  <sheetViews>
    <sheetView showGridLines="0" zoomScaleNormal="100" zoomScaleSheetLayoutView="100" workbookViewId="0">
      <selection activeCell="G45" sqref="G45"/>
    </sheetView>
  </sheetViews>
  <sheetFormatPr defaultRowHeight="12.75" x14ac:dyDescent="0.2"/>
  <cols>
    <col min="1" max="1" width="3.28515625" style="2" customWidth="1"/>
    <col min="2" max="2" width="32.140625" style="2" customWidth="1"/>
    <col min="3" max="7" width="12.7109375" style="2" customWidth="1"/>
    <col min="8" max="8" width="3.28515625" style="24" customWidth="1"/>
    <col min="9" max="9" width="16.42578125" style="2" customWidth="1"/>
    <col min="10" max="10" width="13.28515625" style="2" customWidth="1"/>
    <col min="11" max="16384" width="9.140625" style="2"/>
  </cols>
  <sheetData>
    <row r="1" spans="1:11" ht="20.100000000000001" customHeight="1" x14ac:dyDescent="0.25">
      <c r="A1" s="310" t="s">
        <v>103</v>
      </c>
      <c r="B1" s="310"/>
      <c r="C1" s="310"/>
      <c r="D1" s="310"/>
      <c r="E1" s="310"/>
      <c r="F1" s="310"/>
      <c r="G1" s="310"/>
      <c r="H1" s="9"/>
    </row>
    <row r="2" spans="1:11" ht="20.25" customHeight="1" x14ac:dyDescent="0.25">
      <c r="A2" s="30"/>
      <c r="B2" s="309" t="s">
        <v>104</v>
      </c>
      <c r="C2" s="309"/>
      <c r="D2" s="309"/>
      <c r="E2" s="309"/>
      <c r="F2" s="309"/>
      <c r="G2" s="309"/>
      <c r="H2" s="30"/>
    </row>
    <row r="3" spans="1:11" ht="17.25" customHeight="1" x14ac:dyDescent="0.2">
      <c r="A3" s="30"/>
      <c r="C3" s="311" t="s">
        <v>148</v>
      </c>
      <c r="D3" s="311"/>
      <c r="E3" s="311" t="s">
        <v>149</v>
      </c>
      <c r="F3" s="311"/>
      <c r="G3" s="30"/>
      <c r="H3" s="30"/>
    </row>
    <row r="4" spans="1:11" ht="15" customHeight="1" x14ac:dyDescent="0.2">
      <c r="A4" s="30"/>
      <c r="B4" s="32" t="s">
        <v>142</v>
      </c>
      <c r="C4" s="69"/>
      <c r="D4" s="69"/>
      <c r="E4" s="69"/>
      <c r="F4" s="69"/>
      <c r="G4" s="30"/>
      <c r="H4" s="30"/>
    </row>
    <row r="5" spans="1:11" ht="14.25" x14ac:dyDescent="0.2">
      <c r="A5" s="30"/>
      <c r="B5" s="33" t="s">
        <v>3</v>
      </c>
      <c r="C5" s="34" t="s">
        <v>11</v>
      </c>
      <c r="D5" s="33" t="s">
        <v>5</v>
      </c>
      <c r="E5" s="34" t="s">
        <v>72</v>
      </c>
      <c r="F5" s="33" t="s">
        <v>73</v>
      </c>
      <c r="G5" s="33" t="s">
        <v>138</v>
      </c>
      <c r="H5" s="30"/>
    </row>
    <row r="6" spans="1:11" ht="6.75" customHeight="1" x14ac:dyDescent="0.2">
      <c r="A6" s="30"/>
      <c r="B6" s="30"/>
      <c r="C6" s="35"/>
      <c r="D6" s="30"/>
      <c r="E6" s="35"/>
      <c r="F6" s="30"/>
      <c r="G6" s="30"/>
      <c r="H6" s="30"/>
      <c r="I6" s="24"/>
    </row>
    <row r="7" spans="1:11" x14ac:dyDescent="0.2">
      <c r="A7" s="30"/>
      <c r="B7" s="45" t="s">
        <v>0</v>
      </c>
      <c r="C7" s="37"/>
      <c r="D7" s="38"/>
      <c r="E7" s="37"/>
      <c r="F7" s="70"/>
      <c r="G7" s="70"/>
      <c r="H7" s="30"/>
    </row>
    <row r="8" spans="1:11" x14ac:dyDescent="0.2">
      <c r="A8" s="30"/>
      <c r="B8" s="269" t="s">
        <v>59</v>
      </c>
      <c r="C8" s="129">
        <v>1164327000</v>
      </c>
      <c r="D8" s="150">
        <v>1158837000</v>
      </c>
      <c r="E8" s="129">
        <v>200859000</v>
      </c>
      <c r="F8" s="141">
        <v>200729000</v>
      </c>
      <c r="G8" s="39" t="s">
        <v>6</v>
      </c>
      <c r="H8" s="30"/>
      <c r="J8" s="24"/>
      <c r="K8" s="24"/>
    </row>
    <row r="9" spans="1:11" x14ac:dyDescent="0.2">
      <c r="A9" s="30"/>
      <c r="B9" s="269" t="s">
        <v>12</v>
      </c>
      <c r="C9" s="129">
        <v>1130403000</v>
      </c>
      <c r="D9" s="150">
        <v>1107855000</v>
      </c>
      <c r="E9" s="129">
        <v>176313000</v>
      </c>
      <c r="F9" s="141">
        <v>168714000</v>
      </c>
      <c r="G9" s="39" t="s">
        <v>6</v>
      </c>
      <c r="H9" s="30"/>
      <c r="J9" s="24"/>
      <c r="K9" s="24"/>
    </row>
    <row r="10" spans="1:11" s="24" customFormat="1" x14ac:dyDescent="0.2">
      <c r="A10" s="30"/>
      <c r="B10" s="282" t="s">
        <v>91</v>
      </c>
      <c r="C10" s="129">
        <v>88273762</v>
      </c>
      <c r="D10" s="150">
        <v>87054485</v>
      </c>
      <c r="E10" s="129">
        <v>12969999</v>
      </c>
      <c r="F10" s="141">
        <v>12912871</v>
      </c>
      <c r="G10" s="39" t="s">
        <v>6</v>
      </c>
      <c r="H10" s="30"/>
      <c r="J10" s="6"/>
    </row>
    <row r="11" spans="1:11" x14ac:dyDescent="0.2">
      <c r="A11" s="30"/>
      <c r="B11" s="269" t="s">
        <v>60</v>
      </c>
      <c r="C11" s="129">
        <v>1326041000</v>
      </c>
      <c r="D11" s="150">
        <v>1328130000</v>
      </c>
      <c r="E11" s="129">
        <v>239610000</v>
      </c>
      <c r="F11" s="141">
        <v>239610000</v>
      </c>
      <c r="G11" s="39" t="s">
        <v>6</v>
      </c>
      <c r="H11" s="30"/>
    </row>
    <row r="12" spans="1:11" x14ac:dyDescent="0.2">
      <c r="A12" s="30"/>
      <c r="B12" s="56" t="s">
        <v>23</v>
      </c>
      <c r="C12" s="131">
        <f>SUM(C8:C11)</f>
        <v>3709044762</v>
      </c>
      <c r="D12" s="151">
        <f>SUM(D8:D11)</f>
        <v>3681876485</v>
      </c>
      <c r="E12" s="131">
        <f>SUM(E8:E11)</f>
        <v>629751999</v>
      </c>
      <c r="F12" s="142">
        <f>SUM(F8:F11)</f>
        <v>621965871</v>
      </c>
      <c r="G12" s="48"/>
      <c r="H12" s="30"/>
      <c r="J12" s="2" t="s">
        <v>14</v>
      </c>
    </row>
    <row r="13" spans="1:11" ht="6" customHeight="1" x14ac:dyDescent="0.2">
      <c r="A13" s="30"/>
      <c r="B13" s="30"/>
      <c r="C13" s="130"/>
      <c r="D13" s="43"/>
      <c r="E13" s="130"/>
      <c r="F13" s="143"/>
      <c r="G13" s="44"/>
      <c r="H13" s="30"/>
    </row>
    <row r="14" spans="1:11" x14ac:dyDescent="0.2">
      <c r="A14" s="30"/>
      <c r="B14" s="45" t="s">
        <v>1</v>
      </c>
      <c r="C14" s="137"/>
      <c r="D14" s="38"/>
      <c r="E14" s="138"/>
      <c r="F14" s="154"/>
      <c r="G14" s="70"/>
      <c r="H14" s="30"/>
    </row>
    <row r="15" spans="1:11" s="24" customFormat="1" ht="12.75" customHeight="1" x14ac:dyDescent="0.2">
      <c r="A15" s="30"/>
      <c r="B15" s="269" t="s">
        <v>74</v>
      </c>
      <c r="C15" s="133"/>
      <c r="D15" s="150">
        <v>6714887</v>
      </c>
      <c r="E15" s="133"/>
      <c r="F15" s="160">
        <v>866713</v>
      </c>
      <c r="G15" s="47"/>
      <c r="H15" s="30"/>
    </row>
    <row r="16" spans="1:11" ht="12.75" customHeight="1" x14ac:dyDescent="0.2">
      <c r="A16" s="30"/>
      <c r="B16" s="269" t="s">
        <v>48</v>
      </c>
      <c r="C16" s="133"/>
      <c r="D16" s="150">
        <v>6037052</v>
      </c>
      <c r="E16" s="133"/>
      <c r="F16" s="160">
        <v>451638</v>
      </c>
      <c r="G16" s="47"/>
      <c r="H16" s="30"/>
    </row>
    <row r="17" spans="1:9" ht="12.75" customHeight="1" x14ac:dyDescent="0.2">
      <c r="A17" s="30"/>
      <c r="B17" s="269" t="s">
        <v>49</v>
      </c>
      <c r="C17" s="133"/>
      <c r="D17" s="150">
        <v>4387618</v>
      </c>
      <c r="E17" s="133"/>
      <c r="F17" s="160">
        <v>399061</v>
      </c>
      <c r="G17" s="48"/>
      <c r="H17" s="30"/>
    </row>
    <row r="18" spans="1:9" ht="12.75" customHeight="1" x14ac:dyDescent="0.2">
      <c r="A18" s="30"/>
      <c r="B18" s="269" t="s">
        <v>50</v>
      </c>
      <c r="C18" s="133"/>
      <c r="D18" s="150">
        <v>8864113</v>
      </c>
      <c r="E18" s="133"/>
      <c r="F18" s="160">
        <v>881271</v>
      </c>
      <c r="G18" s="48"/>
      <c r="H18" s="30"/>
    </row>
    <row r="19" spans="1:9" x14ac:dyDescent="0.2">
      <c r="A19" s="30"/>
      <c r="B19" s="56" t="s">
        <v>23</v>
      </c>
      <c r="C19" s="131"/>
      <c r="D19" s="151">
        <f>SUM(D15:D18)</f>
        <v>26003670</v>
      </c>
      <c r="E19" s="131"/>
      <c r="F19" s="142">
        <f>SUM(F15:F18)</f>
        <v>2598683</v>
      </c>
      <c r="G19" s="48"/>
      <c r="H19" s="30"/>
    </row>
    <row r="20" spans="1:9" x14ac:dyDescent="0.2">
      <c r="A20" s="30"/>
      <c r="B20" s="30"/>
      <c r="C20" s="130"/>
      <c r="D20" s="43"/>
      <c r="E20" s="130"/>
      <c r="F20" s="143"/>
      <c r="G20" s="44"/>
      <c r="H20" s="30"/>
    </row>
    <row r="21" spans="1:9" x14ac:dyDescent="0.2">
      <c r="A21" s="30"/>
      <c r="B21" s="30"/>
      <c r="C21" s="138"/>
      <c r="D21" s="43"/>
      <c r="E21" s="138"/>
      <c r="F21" s="143"/>
      <c r="G21" s="44"/>
      <c r="H21" s="30"/>
    </row>
    <row r="22" spans="1:9" x14ac:dyDescent="0.2">
      <c r="A22" s="30"/>
      <c r="B22" s="45" t="s">
        <v>71</v>
      </c>
      <c r="C22" s="137"/>
      <c r="D22" s="38"/>
      <c r="E22" s="138"/>
      <c r="F22" s="154"/>
      <c r="G22" s="70"/>
      <c r="H22" s="30"/>
    </row>
    <row r="23" spans="1:9" ht="12.75" customHeight="1" x14ac:dyDescent="0.2">
      <c r="A23" s="30"/>
      <c r="B23" s="269" t="s">
        <v>20</v>
      </c>
      <c r="C23" s="133"/>
      <c r="D23" s="150">
        <v>28437766</v>
      </c>
      <c r="E23" s="133"/>
      <c r="F23" s="141">
        <v>6343690</v>
      </c>
      <c r="G23" s="39" t="s">
        <v>6</v>
      </c>
      <c r="H23" s="30"/>
    </row>
    <row r="24" spans="1:9" ht="14.25" customHeight="1" x14ac:dyDescent="0.2">
      <c r="A24" s="30"/>
      <c r="B24" s="269" t="s">
        <v>2</v>
      </c>
      <c r="C24" s="133"/>
      <c r="D24" s="150">
        <v>14886313</v>
      </c>
      <c r="E24" s="133"/>
      <c r="F24" s="141">
        <v>3120680</v>
      </c>
      <c r="G24" s="39"/>
      <c r="H24" s="30"/>
    </row>
    <row r="25" spans="1:9" ht="14.25" customHeight="1" x14ac:dyDescent="0.2">
      <c r="A25" s="30"/>
      <c r="B25" s="269" t="s">
        <v>13</v>
      </c>
      <c r="C25" s="133"/>
      <c r="D25" s="150">
        <v>745650554</v>
      </c>
      <c r="E25" s="133"/>
      <c r="F25" s="141">
        <v>22083279</v>
      </c>
      <c r="G25" s="39" t="s">
        <v>6</v>
      </c>
      <c r="H25" s="30"/>
    </row>
    <row r="26" spans="1:9" ht="15" customHeight="1" x14ac:dyDescent="0.2">
      <c r="A26" s="30"/>
      <c r="B26" s="269" t="s">
        <v>9</v>
      </c>
      <c r="C26" s="133"/>
      <c r="D26" s="150">
        <v>105407658</v>
      </c>
      <c r="E26" s="133"/>
      <c r="F26" s="141">
        <v>17911587</v>
      </c>
      <c r="G26" s="39" t="s">
        <v>6</v>
      </c>
      <c r="H26" s="30"/>
    </row>
    <row r="27" spans="1:9" x14ac:dyDescent="0.2">
      <c r="A27" s="30"/>
      <c r="B27" s="268" t="s">
        <v>93</v>
      </c>
      <c r="C27" s="129">
        <v>37893984</v>
      </c>
      <c r="D27" s="150">
        <v>39102290</v>
      </c>
      <c r="E27" s="129">
        <v>12633923</v>
      </c>
      <c r="F27" s="141">
        <v>12633923</v>
      </c>
      <c r="G27" s="39" t="s">
        <v>6</v>
      </c>
      <c r="H27" s="30"/>
      <c r="I27" s="24"/>
    </row>
    <row r="28" spans="1:9" x14ac:dyDescent="0.2">
      <c r="A28" s="30"/>
      <c r="B28" s="269" t="s">
        <v>22</v>
      </c>
      <c r="C28" s="133"/>
      <c r="D28" s="150">
        <v>31140734</v>
      </c>
      <c r="E28" s="133"/>
      <c r="F28" s="141">
        <v>7654549</v>
      </c>
      <c r="G28" s="39" t="s">
        <v>6</v>
      </c>
      <c r="H28" s="30"/>
      <c r="I28" s="24"/>
    </row>
    <row r="29" spans="1:9" ht="13.15" customHeight="1" x14ac:dyDescent="0.2">
      <c r="A29" s="30"/>
      <c r="B29" s="56" t="s">
        <v>23</v>
      </c>
      <c r="C29" s="131">
        <f>SUM(C23:C28)</f>
        <v>37893984</v>
      </c>
      <c r="D29" s="151">
        <f>SUM(D23:D28)</f>
        <v>964625315</v>
      </c>
      <c r="E29" s="131">
        <f>SUM(E23:E28)</f>
        <v>12633923</v>
      </c>
      <c r="F29" s="142">
        <f>SUM(F23:F28)</f>
        <v>69747708</v>
      </c>
      <c r="G29" s="71"/>
      <c r="H29" s="30"/>
      <c r="I29" s="24"/>
    </row>
    <row r="30" spans="1:9" s="24" customFormat="1" ht="13.15" customHeight="1" x14ac:dyDescent="0.2">
      <c r="A30" s="30"/>
      <c r="B30" s="30"/>
      <c r="C30" s="130"/>
      <c r="D30" s="43"/>
      <c r="E30" s="130"/>
      <c r="F30" s="143"/>
      <c r="G30" s="44"/>
      <c r="H30" s="30"/>
    </row>
    <row r="31" spans="1:9" s="24" customFormat="1" ht="13.15" customHeight="1" x14ac:dyDescent="0.2">
      <c r="A31" s="30"/>
      <c r="B31" s="30"/>
      <c r="C31" s="138"/>
      <c r="D31" s="43"/>
      <c r="E31" s="138"/>
      <c r="F31" s="143"/>
      <c r="G31" s="44"/>
      <c r="H31" s="30"/>
    </row>
    <row r="32" spans="1:9" s="24" customFormat="1" ht="12.75" customHeight="1" x14ac:dyDescent="0.2">
      <c r="A32" s="72"/>
      <c r="B32" s="45" t="s">
        <v>137</v>
      </c>
      <c r="C32" s="137"/>
      <c r="D32" s="38"/>
      <c r="E32" s="137"/>
      <c r="F32" s="154"/>
      <c r="G32" s="70"/>
      <c r="H32" s="72"/>
    </row>
    <row r="33" spans="1:8" s="24" customFormat="1" ht="12.75" customHeight="1" x14ac:dyDescent="0.2">
      <c r="A33" s="72"/>
      <c r="B33" s="269" t="s">
        <v>42</v>
      </c>
      <c r="C33" s="138">
        <v>6232728</v>
      </c>
      <c r="D33" s="150">
        <v>6238113</v>
      </c>
      <c r="E33" s="138">
        <v>1178869</v>
      </c>
      <c r="F33" s="141">
        <v>1178869</v>
      </c>
      <c r="G33" s="82"/>
      <c r="H33" s="72"/>
    </row>
    <row r="34" spans="1:8" s="24" customFormat="1" ht="14.25" customHeight="1" x14ac:dyDescent="0.2">
      <c r="A34" s="72"/>
      <c r="B34" s="56" t="s">
        <v>23</v>
      </c>
      <c r="C34" s="131">
        <f>SUM(C33)</f>
        <v>6232728</v>
      </c>
      <c r="D34" s="151">
        <f>SUM(D33)</f>
        <v>6238113</v>
      </c>
      <c r="E34" s="131">
        <f>SUM(E33)</f>
        <v>1178869</v>
      </c>
      <c r="F34" s="142">
        <f>SUM(F33)</f>
        <v>1178869</v>
      </c>
      <c r="G34" s="82"/>
      <c r="H34" s="72"/>
    </row>
    <row r="35" spans="1:8" s="24" customFormat="1" ht="12.75" customHeight="1" x14ac:dyDescent="0.2">
      <c r="A35" s="72"/>
      <c r="B35" s="30"/>
      <c r="C35" s="139"/>
      <c r="D35" s="43"/>
      <c r="E35" s="130"/>
      <c r="F35" s="143"/>
      <c r="G35" s="44"/>
      <c r="H35" s="72"/>
    </row>
    <row r="36" spans="1:8" s="24" customFormat="1" ht="12.75" customHeight="1" x14ac:dyDescent="0.2">
      <c r="A36" s="72"/>
      <c r="B36" s="30"/>
      <c r="C36" s="139"/>
      <c r="D36" s="43"/>
      <c r="E36" s="139"/>
      <c r="F36" s="143"/>
      <c r="G36" s="44"/>
      <c r="H36" s="72"/>
    </row>
    <row r="37" spans="1:8" s="24" customFormat="1" ht="12.75" customHeight="1" x14ac:dyDescent="0.2">
      <c r="A37" s="72"/>
      <c r="B37" s="30"/>
      <c r="C37" s="139"/>
      <c r="D37" s="43"/>
      <c r="E37" s="139"/>
      <c r="F37" s="143"/>
      <c r="G37" s="44"/>
      <c r="H37" s="72"/>
    </row>
    <row r="38" spans="1:8" ht="14.25" customHeight="1" x14ac:dyDescent="0.2">
      <c r="A38" s="30"/>
      <c r="B38" s="60" t="s">
        <v>44</v>
      </c>
      <c r="C38" s="149">
        <f>C12+C19+C29+C34</f>
        <v>3753171474</v>
      </c>
      <c r="D38" s="61">
        <f>D12+D19+D29+D34</f>
        <v>4678743583</v>
      </c>
      <c r="E38" s="153">
        <f>E12+E19+E29+E34</f>
        <v>643564791</v>
      </c>
      <c r="F38" s="148">
        <f>F12+F19+F29+F34</f>
        <v>695491131</v>
      </c>
      <c r="G38" s="70"/>
      <c r="H38" s="30"/>
    </row>
    <row r="39" spans="1:8" x14ac:dyDescent="0.2">
      <c r="A39" s="30"/>
      <c r="B39"/>
      <c r="C39"/>
      <c r="D39" s="53"/>
      <c r="E39" s="53"/>
      <c r="F39" s="53"/>
      <c r="G39" s="44"/>
      <c r="H39" s="30"/>
    </row>
    <row r="40" spans="1:8" s="24" customFormat="1" x14ac:dyDescent="0.2">
      <c r="A40" s="30"/>
      <c r="B40" s="62"/>
      <c r="C40" s="53"/>
      <c r="D40" s="53"/>
      <c r="E40" s="53"/>
      <c r="F40" s="53"/>
      <c r="G40" s="44"/>
      <c r="H40" s="30"/>
    </row>
    <row r="41" spans="1:8" x14ac:dyDescent="0.2">
      <c r="A41" s="30"/>
      <c r="B41" s="62"/>
      <c r="C41" s="53"/>
      <c r="D41" s="53"/>
      <c r="E41" s="53"/>
      <c r="F41" s="53"/>
      <c r="G41" s="63"/>
      <c r="H41" s="30"/>
    </row>
    <row r="42" spans="1:8" ht="15" customHeight="1" x14ac:dyDescent="0.2">
      <c r="A42" s="58" t="s">
        <v>26</v>
      </c>
      <c r="B42" s="64" t="s">
        <v>68</v>
      </c>
      <c r="C42" s="30"/>
      <c r="D42" s="30"/>
      <c r="E42" s="30"/>
      <c r="F42" s="30"/>
      <c r="G42" s="30"/>
      <c r="H42" s="58"/>
    </row>
    <row r="43" spans="1:8" x14ac:dyDescent="0.2">
      <c r="A43" s="58"/>
      <c r="C43" s="30"/>
      <c r="D43" s="30"/>
      <c r="E43" s="30"/>
      <c r="F43" s="30"/>
      <c r="G43" s="30"/>
      <c r="H43" s="58"/>
    </row>
    <row r="44" spans="1:8" s="24" customFormat="1" x14ac:dyDescent="0.2">
      <c r="A44" s="58"/>
      <c r="B44" s="64"/>
      <c r="C44" s="31"/>
      <c r="D44" s="30"/>
      <c r="E44" s="30"/>
      <c r="F44" s="30"/>
      <c r="G44" s="30"/>
      <c r="H44" s="58"/>
    </row>
    <row r="45" spans="1:8" s="24" customFormat="1" x14ac:dyDescent="0.2">
      <c r="A45" s="58"/>
      <c r="B45" s="66"/>
      <c r="C45" s="30"/>
      <c r="D45" s="30"/>
      <c r="E45" s="30"/>
      <c r="F45" s="30"/>
      <c r="G45" s="30"/>
      <c r="H45" s="58"/>
    </row>
    <row r="46" spans="1:8" s="24" customFormat="1" x14ac:dyDescent="0.2">
      <c r="A46" s="58"/>
      <c r="B46" s="64"/>
      <c r="C46" s="30"/>
      <c r="D46" s="30"/>
      <c r="E46" s="30"/>
      <c r="F46" s="30"/>
      <c r="G46" s="30"/>
      <c r="H46" s="58"/>
    </row>
    <row r="47" spans="1:8" x14ac:dyDescent="0.2">
      <c r="A47" s="58"/>
      <c r="B47" s="24"/>
      <c r="C47" s="72"/>
      <c r="D47" s="72"/>
      <c r="E47" s="74"/>
      <c r="F47" s="64"/>
      <c r="G47" s="30"/>
      <c r="H47" s="58"/>
    </row>
    <row r="48" spans="1:8" x14ac:dyDescent="0.2">
      <c r="C48" s="64"/>
      <c r="D48" s="64"/>
      <c r="E48" s="64"/>
      <c r="F48" s="64"/>
      <c r="G48" s="30"/>
    </row>
    <row r="49" spans="1:8" x14ac:dyDescent="0.2">
      <c r="A49" s="31"/>
      <c r="B49" s="31"/>
      <c r="C49" s="31"/>
      <c r="D49" s="31"/>
      <c r="E49" s="31"/>
      <c r="F49" s="31"/>
      <c r="G49" s="31"/>
      <c r="H49" s="31"/>
    </row>
    <row r="50" spans="1:8" x14ac:dyDescent="0.2">
      <c r="A50" s="31"/>
      <c r="B50" s="31"/>
      <c r="C50" s="31"/>
      <c r="D50" s="31"/>
      <c r="E50" s="31"/>
      <c r="F50" s="31"/>
      <c r="G50" s="31"/>
      <c r="H50" s="31"/>
    </row>
    <row r="51" spans="1:8" x14ac:dyDescent="0.2">
      <c r="A51" s="31"/>
      <c r="B51" s="31"/>
      <c r="C51" s="75"/>
      <c r="D51" s="75"/>
      <c r="E51" s="75"/>
      <c r="F51" s="75"/>
      <c r="G51" s="31"/>
      <c r="H51" s="31"/>
    </row>
    <row r="52" spans="1:8" x14ac:dyDescent="0.2">
      <c r="A52" s="31"/>
      <c r="B52" s="31"/>
      <c r="C52" s="31"/>
      <c r="D52" s="31"/>
      <c r="E52" s="31"/>
      <c r="F52" s="31"/>
      <c r="G52" s="31"/>
      <c r="H52" s="31"/>
    </row>
    <row r="53" spans="1:8" x14ac:dyDescent="0.2">
      <c r="A53" s="31"/>
      <c r="B53" s="31"/>
      <c r="C53" s="31"/>
      <c r="D53" s="31"/>
      <c r="E53" s="31"/>
      <c r="F53" s="31"/>
      <c r="G53" s="31"/>
      <c r="H53" s="31"/>
    </row>
    <row r="54" spans="1:8" x14ac:dyDescent="0.2">
      <c r="A54" s="31"/>
      <c r="B54" s="31"/>
      <c r="C54" s="31"/>
      <c r="D54" s="31"/>
      <c r="E54" s="31"/>
      <c r="F54" s="31"/>
      <c r="G54" s="31"/>
      <c r="H54" s="31"/>
    </row>
    <row r="55" spans="1:8" x14ac:dyDescent="0.2">
      <c r="A55" s="31"/>
      <c r="B55" s="76" t="s">
        <v>7</v>
      </c>
      <c r="C55" s="31"/>
      <c r="D55" s="31"/>
      <c r="E55" s="31"/>
      <c r="F55" s="31"/>
      <c r="G55" s="31"/>
      <c r="H55" s="31"/>
    </row>
  </sheetData>
  <mergeCells count="4">
    <mergeCell ref="C3:D3"/>
    <mergeCell ref="E3:F3"/>
    <mergeCell ref="A1:G1"/>
    <mergeCell ref="B2:G2"/>
  </mergeCells>
  <printOptions horizontalCentered="1"/>
  <pageMargins left="0.19685039370078741" right="0.19685039370078741" top="0.59055118110236227" bottom="0.59055118110236227" header="0.39370078740157483" footer="0.39370078740157483"/>
  <pageSetup paperSize="9" orientation="portrait" r:id="rId1"/>
  <headerFooter alignWithMargins="0">
    <oddFooter>&amp;C&amp;"+,Regular"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53"/>
  <sheetViews>
    <sheetView showGridLines="0" zoomScaleNormal="100" zoomScaleSheetLayoutView="100" workbookViewId="0">
      <selection activeCell="G45" sqref="G45"/>
    </sheetView>
  </sheetViews>
  <sheetFormatPr defaultRowHeight="12.75" x14ac:dyDescent="0.2"/>
  <cols>
    <col min="1" max="1" width="3.28515625" style="2" customWidth="1"/>
    <col min="2" max="2" width="32.140625" style="2" customWidth="1"/>
    <col min="3" max="7" width="12.7109375" style="2" customWidth="1"/>
    <col min="8" max="8" width="3.28515625" style="24" customWidth="1"/>
    <col min="9" max="9" width="14.28515625" style="2" customWidth="1"/>
    <col min="10" max="10" width="13.42578125" style="2" customWidth="1"/>
    <col min="11" max="16384" width="9.140625" style="2"/>
  </cols>
  <sheetData>
    <row r="1" spans="1:10" ht="20.100000000000001" customHeight="1" x14ac:dyDescent="0.25">
      <c r="B1" s="310" t="s">
        <v>103</v>
      </c>
      <c r="C1" s="310"/>
      <c r="D1" s="310"/>
      <c r="E1" s="310"/>
      <c r="F1" s="310"/>
      <c r="G1" s="310"/>
      <c r="H1" s="9"/>
      <c r="I1" s="9"/>
    </row>
    <row r="2" spans="1:10" ht="23.25" customHeight="1" x14ac:dyDescent="0.25">
      <c r="A2" s="31"/>
      <c r="B2" s="309" t="s">
        <v>104</v>
      </c>
      <c r="C2" s="309"/>
      <c r="D2" s="309"/>
      <c r="E2" s="309"/>
      <c r="F2" s="309"/>
      <c r="G2" s="309"/>
      <c r="H2" s="31"/>
      <c r="I2" s="9"/>
    </row>
    <row r="3" spans="1:10" ht="21" customHeight="1" x14ac:dyDescent="0.2">
      <c r="A3" s="31"/>
      <c r="B3" s="30"/>
      <c r="C3" s="312" t="s">
        <v>75</v>
      </c>
      <c r="D3" s="312"/>
      <c r="E3" s="312" t="s">
        <v>76</v>
      </c>
      <c r="F3" s="312"/>
      <c r="G3" s="30"/>
      <c r="H3" s="31"/>
      <c r="I3" s="9"/>
    </row>
    <row r="4" spans="1:10" ht="15.75" customHeight="1" x14ac:dyDescent="0.2">
      <c r="A4" s="31"/>
      <c r="B4" s="32" t="s">
        <v>141</v>
      </c>
      <c r="C4" s="312"/>
      <c r="D4" s="312"/>
      <c r="E4" s="312"/>
      <c r="F4" s="312"/>
      <c r="G4" s="30"/>
      <c r="H4" s="31"/>
      <c r="I4" s="14" t="s">
        <v>14</v>
      </c>
    </row>
    <row r="5" spans="1:10" x14ac:dyDescent="0.2">
      <c r="A5" s="31"/>
      <c r="B5" s="33" t="s">
        <v>3</v>
      </c>
      <c r="C5" s="34" t="s">
        <v>11</v>
      </c>
      <c r="D5" s="33" t="s">
        <v>5</v>
      </c>
      <c r="E5" s="34" t="s">
        <v>33</v>
      </c>
      <c r="F5" s="33" t="s">
        <v>5</v>
      </c>
      <c r="G5" s="33" t="s">
        <v>138</v>
      </c>
      <c r="H5" s="31"/>
      <c r="I5" s="9"/>
    </row>
    <row r="6" spans="1:10" ht="3" customHeight="1" x14ac:dyDescent="0.2">
      <c r="A6" s="31"/>
      <c r="B6" s="30"/>
      <c r="C6" s="35"/>
      <c r="D6" s="30"/>
      <c r="E6" s="35"/>
      <c r="F6" s="30"/>
      <c r="G6" s="30"/>
      <c r="H6" s="31"/>
      <c r="I6" s="9"/>
    </row>
    <row r="7" spans="1:10" x14ac:dyDescent="0.2">
      <c r="A7" s="31"/>
      <c r="B7" s="45" t="s">
        <v>0</v>
      </c>
      <c r="C7" s="37"/>
      <c r="D7" s="38"/>
      <c r="E7" s="37"/>
      <c r="F7" s="38"/>
      <c r="G7" s="39"/>
      <c r="H7" s="31"/>
      <c r="I7" s="9"/>
    </row>
    <row r="8" spans="1:10" x14ac:dyDescent="0.2">
      <c r="A8" s="31"/>
      <c r="B8" s="270" t="s">
        <v>59</v>
      </c>
      <c r="C8" s="129">
        <v>833826000</v>
      </c>
      <c r="D8" s="150">
        <v>855944000</v>
      </c>
      <c r="E8" s="129">
        <v>466067000</v>
      </c>
      <c r="F8" s="141">
        <v>499583000</v>
      </c>
      <c r="G8" s="39" t="s">
        <v>6</v>
      </c>
      <c r="H8" s="31"/>
      <c r="I8" s="9"/>
    </row>
    <row r="9" spans="1:10" x14ac:dyDescent="0.2">
      <c r="A9" s="31"/>
      <c r="B9" s="270" t="s">
        <v>12</v>
      </c>
      <c r="C9" s="129">
        <v>846599000</v>
      </c>
      <c r="D9" s="150">
        <v>842915000</v>
      </c>
      <c r="E9" s="129">
        <v>578959000</v>
      </c>
      <c r="F9" s="141">
        <v>583986000</v>
      </c>
      <c r="G9" s="39" t="s">
        <v>6</v>
      </c>
      <c r="H9" s="31"/>
      <c r="I9" s="9"/>
    </row>
    <row r="10" spans="1:10" s="24" customFormat="1" x14ac:dyDescent="0.2">
      <c r="A10" s="31"/>
      <c r="B10" s="282" t="s">
        <v>94</v>
      </c>
      <c r="C10" s="129">
        <v>29443573</v>
      </c>
      <c r="D10" s="150">
        <v>29132182</v>
      </c>
      <c r="E10" s="129">
        <v>47893959</v>
      </c>
      <c r="F10" s="141">
        <v>48086333</v>
      </c>
      <c r="G10" s="39" t="s">
        <v>6</v>
      </c>
      <c r="H10" s="31"/>
      <c r="I10" s="26"/>
    </row>
    <row r="11" spans="1:10" x14ac:dyDescent="0.2">
      <c r="A11" s="31"/>
      <c r="B11" s="270" t="s">
        <v>77</v>
      </c>
      <c r="C11" s="129">
        <v>1064532000</v>
      </c>
      <c r="D11" s="150">
        <v>1064533000</v>
      </c>
      <c r="E11" s="129">
        <v>693043000</v>
      </c>
      <c r="F11" s="141">
        <v>694061000</v>
      </c>
      <c r="G11" s="39" t="s">
        <v>6</v>
      </c>
      <c r="H11" s="31"/>
      <c r="I11" s="9"/>
    </row>
    <row r="12" spans="1:10" ht="15" customHeight="1" x14ac:dyDescent="0.2">
      <c r="A12" s="31"/>
      <c r="B12" s="56" t="s">
        <v>23</v>
      </c>
      <c r="C12" s="140">
        <f>SUM(C8:C11)</f>
        <v>2774400573</v>
      </c>
      <c r="D12" s="151">
        <f>SUM(D8:D11)</f>
        <v>2792524182</v>
      </c>
      <c r="E12" s="131">
        <f>SUM(E8:E11)</f>
        <v>1785962959</v>
      </c>
      <c r="F12" s="142">
        <f>SUM(F8:F11)</f>
        <v>1825716333</v>
      </c>
      <c r="G12" s="48"/>
      <c r="H12" s="31"/>
      <c r="I12" s="9"/>
    </row>
    <row r="13" spans="1:10" x14ac:dyDescent="0.2">
      <c r="A13" s="31"/>
      <c r="B13" s="77"/>
      <c r="C13" s="139"/>
      <c r="D13" s="43"/>
      <c r="E13" s="139"/>
      <c r="F13" s="143"/>
      <c r="G13" s="44"/>
      <c r="H13" s="31"/>
      <c r="I13" s="9"/>
    </row>
    <row r="14" spans="1:10" x14ac:dyDescent="0.2">
      <c r="A14" s="31"/>
      <c r="B14" s="45" t="s">
        <v>1</v>
      </c>
      <c r="C14" s="134"/>
      <c r="D14" s="46"/>
      <c r="E14" s="134"/>
      <c r="F14" s="144"/>
      <c r="G14" s="39"/>
      <c r="H14" s="31"/>
      <c r="I14" s="9"/>
    </row>
    <row r="15" spans="1:10" s="24" customFormat="1" ht="12.75" customHeight="1" x14ac:dyDescent="0.2">
      <c r="A15" s="31"/>
      <c r="B15" s="270" t="s">
        <v>53</v>
      </c>
      <c r="C15" s="133"/>
      <c r="D15" s="150">
        <v>4135138</v>
      </c>
      <c r="E15" s="133"/>
      <c r="F15" s="141">
        <v>5768152</v>
      </c>
      <c r="G15" s="39"/>
      <c r="H15" s="31"/>
      <c r="I15" s="26"/>
    </row>
    <row r="16" spans="1:10" ht="12.75" customHeight="1" x14ac:dyDescent="0.2">
      <c r="A16" s="31"/>
      <c r="B16" s="270" t="s">
        <v>48</v>
      </c>
      <c r="C16" s="133"/>
      <c r="D16" s="150">
        <v>3775815</v>
      </c>
      <c r="E16" s="133"/>
      <c r="F16" s="141">
        <v>5467904</v>
      </c>
      <c r="G16" s="39"/>
      <c r="H16" s="31"/>
      <c r="I16" s="9"/>
      <c r="J16" s="3"/>
    </row>
    <row r="17" spans="1:9" ht="12.75" customHeight="1" x14ac:dyDescent="0.2">
      <c r="A17" s="31"/>
      <c r="B17" s="270" t="s">
        <v>49</v>
      </c>
      <c r="C17" s="133"/>
      <c r="D17" s="150">
        <v>1577824</v>
      </c>
      <c r="E17" s="133"/>
      <c r="F17" s="141">
        <v>3944055</v>
      </c>
      <c r="G17" s="39"/>
      <c r="H17" s="31"/>
      <c r="I17" s="9"/>
    </row>
    <row r="18" spans="1:9" ht="12.75" customHeight="1" x14ac:dyDescent="0.2">
      <c r="A18" s="31"/>
      <c r="B18" s="270" t="s">
        <v>50</v>
      </c>
      <c r="C18" s="133"/>
      <c r="D18" s="150">
        <v>6655209</v>
      </c>
      <c r="E18" s="133"/>
      <c r="F18" s="141">
        <v>7823283</v>
      </c>
      <c r="G18" s="39"/>
      <c r="H18" s="31"/>
      <c r="I18" s="9"/>
    </row>
    <row r="19" spans="1:9" ht="15" customHeight="1" x14ac:dyDescent="0.2">
      <c r="A19" s="31"/>
      <c r="B19" s="56" t="s">
        <v>23</v>
      </c>
      <c r="C19" s="131"/>
      <c r="D19" s="151">
        <f>SUM(D15:D18)</f>
        <v>16143986</v>
      </c>
      <c r="E19" s="131"/>
      <c r="F19" s="142">
        <f>SUM(F15:F18)</f>
        <v>23003394</v>
      </c>
      <c r="G19" s="48"/>
      <c r="H19" s="31"/>
      <c r="I19" s="9"/>
    </row>
    <row r="20" spans="1:9" x14ac:dyDescent="0.2">
      <c r="A20" s="31"/>
      <c r="B20" s="49"/>
      <c r="C20" s="139"/>
      <c r="D20" s="43"/>
      <c r="E20" s="139"/>
      <c r="F20" s="143"/>
      <c r="G20" s="44"/>
      <c r="H20" s="31"/>
      <c r="I20" s="11"/>
    </row>
    <row r="21" spans="1:9" x14ac:dyDescent="0.2">
      <c r="A21" s="31"/>
      <c r="B21" s="45" t="s">
        <v>71</v>
      </c>
      <c r="C21" s="136"/>
      <c r="D21" s="78"/>
      <c r="E21" s="156"/>
      <c r="F21" s="158"/>
      <c r="G21" s="47"/>
      <c r="H21" s="31"/>
      <c r="I21" s="11"/>
    </row>
    <row r="22" spans="1:9" ht="12.75" customHeight="1" x14ac:dyDescent="0.2">
      <c r="A22" s="31"/>
      <c r="B22" s="270" t="s">
        <v>20</v>
      </c>
      <c r="C22" s="134"/>
      <c r="D22" s="70">
        <v>3998983</v>
      </c>
      <c r="E22" s="133"/>
      <c r="F22" s="144"/>
      <c r="G22" s="39" t="s">
        <v>6</v>
      </c>
      <c r="H22" s="31"/>
      <c r="I22" s="23"/>
    </row>
    <row r="23" spans="1:9" ht="13.5" customHeight="1" x14ac:dyDescent="0.2">
      <c r="A23" s="31"/>
      <c r="B23" s="270" t="s">
        <v>2</v>
      </c>
      <c r="C23" s="155"/>
      <c r="D23" s="80">
        <v>12113274</v>
      </c>
      <c r="E23" s="133"/>
      <c r="F23" s="145"/>
      <c r="G23" s="39"/>
      <c r="H23" s="31"/>
      <c r="I23" s="13"/>
    </row>
    <row r="24" spans="1:9" ht="13.5" customHeight="1" x14ac:dyDescent="0.2">
      <c r="A24" s="31"/>
      <c r="B24" s="270" t="s">
        <v>13</v>
      </c>
      <c r="C24" s="129"/>
      <c r="D24" s="150">
        <v>426888831</v>
      </c>
      <c r="E24" s="133"/>
      <c r="F24" s="145"/>
      <c r="G24" s="39" t="s">
        <v>6</v>
      </c>
      <c r="H24" s="31"/>
      <c r="I24" s="9"/>
    </row>
    <row r="25" spans="1:9" ht="12.75" customHeight="1" x14ac:dyDescent="0.2">
      <c r="A25" s="31"/>
      <c r="B25" s="270" t="s">
        <v>9</v>
      </c>
      <c r="C25" s="133"/>
      <c r="D25" s="150">
        <v>99050834</v>
      </c>
      <c r="E25" s="133"/>
      <c r="F25" s="145"/>
      <c r="G25" s="39" t="s">
        <v>6</v>
      </c>
      <c r="H25" s="31"/>
      <c r="I25" s="15"/>
    </row>
    <row r="26" spans="1:9" ht="12.75" customHeight="1" x14ac:dyDescent="0.2">
      <c r="A26" s="31"/>
      <c r="B26" s="268" t="s">
        <v>93</v>
      </c>
      <c r="C26" s="129">
        <v>28960165</v>
      </c>
      <c r="D26" s="150">
        <v>28960165</v>
      </c>
      <c r="E26" s="133"/>
      <c r="F26" s="145"/>
      <c r="G26" s="39" t="s">
        <v>6</v>
      </c>
      <c r="H26" s="31"/>
      <c r="I26" s="11"/>
    </row>
    <row r="27" spans="1:9" ht="12.75" customHeight="1" x14ac:dyDescent="0.2">
      <c r="A27" s="31"/>
      <c r="B27" s="270" t="s">
        <v>21</v>
      </c>
      <c r="C27" s="133"/>
      <c r="D27" s="150">
        <v>2258441</v>
      </c>
      <c r="E27" s="133"/>
      <c r="F27" s="145"/>
      <c r="G27" s="39" t="s">
        <v>6</v>
      </c>
      <c r="H27" s="31"/>
      <c r="I27" s="11"/>
    </row>
    <row r="28" spans="1:9" ht="15" customHeight="1" x14ac:dyDescent="0.2">
      <c r="A28" s="31"/>
      <c r="B28" s="79" t="s">
        <v>23</v>
      </c>
      <c r="C28" s="131">
        <f>SUM(C22:C27)</f>
        <v>28960165</v>
      </c>
      <c r="D28" s="151">
        <f>SUM(D22:D27)</f>
        <v>573270528</v>
      </c>
      <c r="E28" s="157"/>
      <c r="F28" s="159"/>
      <c r="G28" s="48"/>
      <c r="H28" s="31"/>
      <c r="I28" s="11"/>
    </row>
    <row r="29" spans="1:9" ht="11.25" customHeight="1" x14ac:dyDescent="0.2">
      <c r="A29" s="31"/>
      <c r="B29" s="49"/>
      <c r="C29" s="130"/>
      <c r="D29" s="80"/>
      <c r="E29" s="130"/>
      <c r="F29" s="160"/>
      <c r="G29" s="80"/>
      <c r="H29" s="31"/>
      <c r="I29" s="11"/>
    </row>
    <row r="30" spans="1:9" s="24" customFormat="1" ht="12.75" customHeight="1" x14ac:dyDescent="0.2">
      <c r="A30" s="72"/>
      <c r="B30" s="57"/>
      <c r="C30" s="138"/>
      <c r="D30" s="38"/>
      <c r="E30" s="138"/>
      <c r="F30" s="161"/>
      <c r="G30" s="50"/>
      <c r="H30" s="72"/>
    </row>
    <row r="31" spans="1:9" s="24" customFormat="1" ht="12.75" customHeight="1" x14ac:dyDescent="0.2">
      <c r="A31" s="72"/>
      <c r="B31" s="57"/>
      <c r="C31" s="138"/>
      <c r="D31" s="38"/>
      <c r="E31" s="138"/>
      <c r="F31" s="161"/>
      <c r="G31" s="50"/>
      <c r="H31" s="72"/>
    </row>
    <row r="32" spans="1:9" ht="18.75" customHeight="1" x14ac:dyDescent="0.2">
      <c r="A32" s="31"/>
      <c r="B32" s="60" t="s">
        <v>44</v>
      </c>
      <c r="C32" s="149">
        <f>C12+C19+C28</f>
        <v>2803360738</v>
      </c>
      <c r="D32" s="61">
        <f>D12+D19+D28</f>
        <v>3381938696</v>
      </c>
      <c r="E32" s="149">
        <f>E12+E19+E28</f>
        <v>1785962959</v>
      </c>
      <c r="F32" s="148">
        <f>F12+F19+F28</f>
        <v>1848719727</v>
      </c>
      <c r="G32" s="84"/>
      <c r="H32" s="31"/>
      <c r="I32" s="11"/>
    </row>
    <row r="33" spans="1:9" x14ac:dyDescent="0.2">
      <c r="A33" s="31"/>
      <c r="B33"/>
      <c r="C33"/>
      <c r="D33"/>
      <c r="E33"/>
      <c r="F33"/>
      <c r="G33" s="30"/>
      <c r="H33" s="31"/>
      <c r="I33" s="9"/>
    </row>
    <row r="34" spans="1:9" x14ac:dyDescent="0.2">
      <c r="A34" s="31"/>
      <c r="B34" s="62"/>
      <c r="C34" s="53"/>
      <c r="D34" s="53"/>
      <c r="E34" s="53"/>
      <c r="F34" s="30"/>
      <c r="G34" s="30"/>
      <c r="H34" s="31"/>
      <c r="I34" s="9"/>
    </row>
    <row r="35" spans="1:9" x14ac:dyDescent="0.2">
      <c r="A35" s="31"/>
      <c r="B35" s="31"/>
      <c r="C35" s="30"/>
      <c r="D35" s="30"/>
      <c r="E35" s="30"/>
      <c r="F35" s="30"/>
      <c r="G35" s="30"/>
      <c r="H35" s="31"/>
      <c r="I35" s="9"/>
    </row>
    <row r="36" spans="1:9" x14ac:dyDescent="0.2">
      <c r="A36" s="58" t="s">
        <v>26</v>
      </c>
      <c r="B36" s="64" t="s">
        <v>30</v>
      </c>
      <c r="C36" s="30"/>
      <c r="D36" s="30"/>
      <c r="E36" s="30"/>
      <c r="F36" s="30"/>
      <c r="G36" s="30"/>
      <c r="H36" s="58"/>
      <c r="I36" s="9"/>
    </row>
    <row r="37" spans="1:9" x14ac:dyDescent="0.2">
      <c r="A37" s="58" t="s">
        <v>27</v>
      </c>
      <c r="B37" s="64" t="s">
        <v>31</v>
      </c>
      <c r="C37" s="30"/>
      <c r="D37" s="30"/>
      <c r="E37" s="30"/>
      <c r="F37" s="30"/>
      <c r="G37" s="30"/>
      <c r="H37" s="58"/>
      <c r="I37" s="9"/>
    </row>
    <row r="38" spans="1:9" s="24" customFormat="1" x14ac:dyDescent="0.2">
      <c r="A38" s="58"/>
      <c r="B38" s="64"/>
      <c r="C38" s="64"/>
      <c r="D38" s="64"/>
      <c r="E38" s="30"/>
      <c r="F38" s="30"/>
      <c r="G38" s="30"/>
      <c r="H38" s="58"/>
      <c r="I38" s="26"/>
    </row>
    <row r="39" spans="1:9" s="5" customFormat="1" x14ac:dyDescent="0.2">
      <c r="A39" s="58"/>
      <c r="B39" s="64"/>
      <c r="C39" s="75"/>
      <c r="D39" s="75"/>
      <c r="E39" s="64"/>
      <c r="F39" s="64"/>
      <c r="G39" s="64"/>
      <c r="H39" s="58"/>
      <c r="I39" s="12"/>
    </row>
    <row r="40" spans="1:9" s="5" customFormat="1" x14ac:dyDescent="0.2">
      <c r="A40" s="58"/>
      <c r="B40" s="66"/>
      <c r="C40" s="75"/>
      <c r="D40" s="75"/>
      <c r="E40" s="64"/>
      <c r="F40" s="64"/>
      <c r="G40" s="64"/>
      <c r="H40" s="58"/>
      <c r="I40" s="12"/>
    </row>
    <row r="41" spans="1:9" s="5" customFormat="1" x14ac:dyDescent="0.2">
      <c r="A41" s="58"/>
      <c r="B41" s="64"/>
      <c r="C41" s="75"/>
      <c r="D41" s="75"/>
      <c r="E41" s="64"/>
      <c r="F41" s="64"/>
      <c r="G41" s="64"/>
      <c r="H41" s="58"/>
      <c r="I41" s="12"/>
    </row>
    <row r="42" spans="1:9" x14ac:dyDescent="0.2">
      <c r="A42" s="58"/>
      <c r="C42" s="30"/>
      <c r="D42" s="30"/>
      <c r="E42" s="65"/>
      <c r="F42" s="30"/>
      <c r="G42" s="30"/>
      <c r="H42" s="58"/>
      <c r="I42" s="9"/>
    </row>
    <row r="43" spans="1:9" x14ac:dyDescent="0.2">
      <c r="C43" s="30"/>
      <c r="D43" s="30"/>
      <c r="E43" s="30"/>
      <c r="F43" s="30"/>
      <c r="G43" s="30"/>
      <c r="I43" s="9"/>
    </row>
    <row r="44" spans="1:9" x14ac:dyDescent="0.2">
      <c r="A44" s="9"/>
      <c r="B44" s="20" t="s">
        <v>10</v>
      </c>
      <c r="C44" s="17"/>
      <c r="D44" s="17"/>
      <c r="E44" s="17"/>
      <c r="F44" s="17"/>
      <c r="G44" s="17"/>
      <c r="H44" s="26"/>
      <c r="I44" s="9"/>
    </row>
    <row r="45" spans="1:9" x14ac:dyDescent="0.2">
      <c r="A45" s="9"/>
      <c r="B45" s="17"/>
      <c r="C45" s="17"/>
      <c r="D45" s="17"/>
      <c r="E45" s="17"/>
      <c r="F45" s="17"/>
      <c r="G45" s="17"/>
      <c r="H45" s="26"/>
      <c r="I45" s="9"/>
    </row>
    <row r="46" spans="1:9" x14ac:dyDescent="0.2">
      <c r="B46" s="19"/>
      <c r="C46" s="19"/>
      <c r="D46" s="19"/>
      <c r="E46" s="19"/>
      <c r="F46" s="19"/>
      <c r="G46" s="19"/>
    </row>
    <row r="47" spans="1:9" x14ac:dyDescent="0.2">
      <c r="B47" s="19"/>
      <c r="C47" s="19"/>
      <c r="D47" s="19"/>
      <c r="E47" s="19"/>
      <c r="F47" s="19"/>
      <c r="G47" s="19"/>
    </row>
    <row r="48" spans="1:9" x14ac:dyDescent="0.2">
      <c r="B48" s="19"/>
      <c r="C48" s="19"/>
      <c r="D48" s="19"/>
      <c r="E48" s="19"/>
      <c r="F48" s="19"/>
      <c r="G48" s="19"/>
    </row>
    <row r="49" spans="2:7" x14ac:dyDescent="0.2">
      <c r="B49" s="19"/>
      <c r="C49" s="19"/>
      <c r="D49" s="19"/>
      <c r="E49" s="19"/>
      <c r="F49" s="19"/>
      <c r="G49" s="19"/>
    </row>
    <row r="50" spans="2:7" x14ac:dyDescent="0.2">
      <c r="B50" s="19"/>
      <c r="C50" s="19"/>
      <c r="D50" s="19"/>
      <c r="E50" s="19"/>
      <c r="F50" s="19"/>
      <c r="G50" s="19"/>
    </row>
    <row r="51" spans="2:7" x14ac:dyDescent="0.2">
      <c r="B51" s="19"/>
      <c r="C51" s="19"/>
      <c r="D51" s="19"/>
      <c r="E51" s="19"/>
      <c r="F51" s="19"/>
      <c r="G51" s="19"/>
    </row>
    <row r="52" spans="2:7" x14ac:dyDescent="0.2">
      <c r="B52" s="19"/>
      <c r="C52" s="19"/>
      <c r="D52" s="19"/>
      <c r="E52" s="19"/>
      <c r="F52" s="19"/>
      <c r="G52" s="19"/>
    </row>
    <row r="53" spans="2:7" x14ac:dyDescent="0.2">
      <c r="B53" s="19"/>
      <c r="C53" s="19"/>
      <c r="D53" s="19"/>
      <c r="E53" s="19"/>
      <c r="F53" s="19"/>
      <c r="G53" s="19"/>
    </row>
  </sheetData>
  <mergeCells count="4">
    <mergeCell ref="C3:D4"/>
    <mergeCell ref="E3:F4"/>
    <mergeCell ref="B2:G2"/>
    <mergeCell ref="B1:G1"/>
  </mergeCells>
  <printOptions horizontalCentered="1"/>
  <pageMargins left="0.19685039370078741" right="0.19685039370078741" top="0.59055118110236227" bottom="0.59055118110236227" header="0.39370078740157483" footer="0.39370078740157483"/>
  <pageSetup paperSize="9" orientation="portrait" r:id="rId1"/>
  <headerFooter alignWithMargins="0">
    <oddFooter>&amp;C&amp;"+,Regular"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K48"/>
  <sheetViews>
    <sheetView showGridLines="0" showWhiteSpace="0" zoomScaleNormal="100" zoomScaleSheetLayoutView="100" workbookViewId="0">
      <selection activeCell="G45" sqref="G45"/>
    </sheetView>
  </sheetViews>
  <sheetFormatPr defaultRowHeight="12.75" x14ac:dyDescent="0.2"/>
  <cols>
    <col min="1" max="1" width="3.28515625" style="2" customWidth="1"/>
    <col min="2" max="2" width="31.140625" style="2" customWidth="1"/>
    <col min="3" max="3" width="12.7109375" style="4" customWidth="1"/>
    <col min="4" max="5" width="12.7109375" style="2" customWidth="1"/>
    <col min="6" max="6" width="9.28515625" style="2" customWidth="1"/>
    <col min="7" max="7" width="10.42578125" style="2" customWidth="1"/>
    <col min="8" max="8" width="12.7109375" style="2" customWidth="1"/>
    <col min="9" max="9" width="3.28515625" style="24" customWidth="1"/>
    <col min="10" max="11" width="10.7109375" style="2" customWidth="1"/>
    <col min="12" max="16384" width="9.140625" style="2"/>
  </cols>
  <sheetData>
    <row r="1" spans="1:11" ht="20.100000000000001" customHeight="1" x14ac:dyDescent="0.25">
      <c r="B1" s="310" t="s">
        <v>103</v>
      </c>
      <c r="C1" s="310"/>
      <c r="D1" s="310"/>
      <c r="E1" s="310"/>
      <c r="F1" s="310"/>
      <c r="G1" s="310"/>
      <c r="H1" s="310"/>
      <c r="I1" s="16"/>
    </row>
    <row r="2" spans="1:11" ht="18" customHeight="1" x14ac:dyDescent="0.25">
      <c r="A2" s="72"/>
      <c r="B2" s="309" t="s">
        <v>104</v>
      </c>
      <c r="C2" s="309"/>
      <c r="D2" s="309"/>
      <c r="E2" s="309"/>
      <c r="F2" s="309"/>
      <c r="G2" s="309"/>
      <c r="H2" s="309"/>
      <c r="I2" s="72"/>
    </row>
    <row r="3" spans="1:11" ht="27.75" customHeight="1" x14ac:dyDescent="0.2">
      <c r="A3" s="72"/>
      <c r="B3" s="30"/>
      <c r="C3" s="313" t="s">
        <v>150</v>
      </c>
      <c r="D3" s="314" t="s">
        <v>62</v>
      </c>
      <c r="E3" s="314" t="s">
        <v>151</v>
      </c>
      <c r="F3" s="314" t="s">
        <v>65</v>
      </c>
      <c r="G3" s="314" t="s">
        <v>64</v>
      </c>
      <c r="H3" s="30"/>
      <c r="I3" s="72"/>
    </row>
    <row r="4" spans="1:11" ht="12" customHeight="1" x14ac:dyDescent="0.2">
      <c r="A4" s="72"/>
      <c r="B4" s="30"/>
      <c r="C4" s="313"/>
      <c r="D4" s="314"/>
      <c r="E4" s="314"/>
      <c r="F4" s="314"/>
      <c r="G4" s="314"/>
      <c r="H4" s="30"/>
      <c r="I4" s="72"/>
    </row>
    <row r="5" spans="1:11" ht="24.75" customHeight="1" x14ac:dyDescent="0.2">
      <c r="A5" s="72"/>
      <c r="B5" s="32" t="s">
        <v>78</v>
      </c>
      <c r="C5" s="313"/>
      <c r="D5" s="314"/>
      <c r="E5" s="314"/>
      <c r="F5" s="314"/>
      <c r="G5" s="314"/>
      <c r="H5" s="30"/>
      <c r="I5" s="72"/>
    </row>
    <row r="6" spans="1:11" ht="24" x14ac:dyDescent="0.2">
      <c r="A6" s="72"/>
      <c r="B6" s="33" t="s">
        <v>3</v>
      </c>
      <c r="C6" s="289" t="s">
        <v>143</v>
      </c>
      <c r="D6" s="69" t="s">
        <v>63</v>
      </c>
      <c r="E6" s="289" t="s">
        <v>143</v>
      </c>
      <c r="F6" s="33" t="s">
        <v>40</v>
      </c>
      <c r="G6" s="69" t="s">
        <v>63</v>
      </c>
      <c r="H6" s="33" t="s">
        <v>138</v>
      </c>
      <c r="I6" s="72"/>
    </row>
    <row r="7" spans="1:11" ht="13.15" customHeight="1" x14ac:dyDescent="0.2">
      <c r="A7" s="72"/>
      <c r="B7" s="30"/>
      <c r="C7" s="85"/>
      <c r="D7" s="63"/>
      <c r="E7" s="35"/>
      <c r="F7" s="30"/>
      <c r="G7" s="30"/>
      <c r="H7" s="86"/>
      <c r="I7" s="72"/>
    </row>
    <row r="8" spans="1:11" x14ac:dyDescent="0.2">
      <c r="A8" s="72"/>
      <c r="B8" s="45" t="s">
        <v>0</v>
      </c>
      <c r="C8" s="37"/>
      <c r="D8" s="38"/>
      <c r="E8" s="37"/>
      <c r="F8" s="38"/>
      <c r="G8" s="38"/>
      <c r="H8" s="59"/>
      <c r="I8" s="72"/>
    </row>
    <row r="9" spans="1:11" x14ac:dyDescent="0.2">
      <c r="A9" s="72"/>
      <c r="B9" s="270" t="s">
        <v>79</v>
      </c>
      <c r="C9" s="130">
        <v>175456000</v>
      </c>
      <c r="D9" s="150">
        <v>168794000</v>
      </c>
      <c r="E9" s="130">
        <v>796599000</v>
      </c>
      <c r="F9" s="168">
        <f>(C9/E9)*100</f>
        <v>22.02563648711585</v>
      </c>
      <c r="G9" s="168">
        <f t="shared" ref="G9:G12" si="0">(D9/E9)*100</f>
        <v>21.189331144026042</v>
      </c>
      <c r="H9" s="176" t="s">
        <v>6</v>
      </c>
      <c r="I9" s="72"/>
      <c r="J9" s="7"/>
      <c r="K9" s="7"/>
    </row>
    <row r="10" spans="1:11" ht="12.75" customHeight="1" x14ac:dyDescent="0.2">
      <c r="A10" s="72"/>
      <c r="B10" s="270" t="s">
        <v>12</v>
      </c>
      <c r="C10" s="130">
        <v>187688000</v>
      </c>
      <c r="D10" s="150">
        <v>171472000</v>
      </c>
      <c r="E10" s="130">
        <v>845949000</v>
      </c>
      <c r="F10" s="168">
        <f t="shared" ref="F10:F12" si="1">(C10/E10)*100</f>
        <v>22.186680284508878</v>
      </c>
      <c r="G10" s="177">
        <f>(D10/E10)*100</f>
        <v>20.269779856705309</v>
      </c>
      <c r="H10" s="176" t="s">
        <v>6</v>
      </c>
      <c r="I10" s="72"/>
    </row>
    <row r="11" spans="1:11" s="24" customFormat="1" ht="12.75" customHeight="1" x14ac:dyDescent="0.2">
      <c r="A11" s="72"/>
      <c r="B11" s="282" t="s">
        <v>91</v>
      </c>
      <c r="C11" s="130">
        <v>11642499</v>
      </c>
      <c r="D11" s="150">
        <v>9981860</v>
      </c>
      <c r="E11" s="130">
        <f>3714184*12.5</f>
        <v>46427300</v>
      </c>
      <c r="F11" s="168">
        <f t="shared" si="1"/>
        <v>25.076838411882662</v>
      </c>
      <c r="G11" s="177">
        <f>(D11/E11)*100</f>
        <v>21.499979537901194</v>
      </c>
      <c r="H11" s="176" t="s">
        <v>6</v>
      </c>
      <c r="I11" s="72"/>
    </row>
    <row r="12" spans="1:11" x14ac:dyDescent="0.2">
      <c r="A12" s="72"/>
      <c r="B12" s="270" t="s">
        <v>69</v>
      </c>
      <c r="C12" s="130">
        <v>249592000</v>
      </c>
      <c r="D12" s="150">
        <v>236252000</v>
      </c>
      <c r="E12" s="130">
        <v>1000926000</v>
      </c>
      <c r="F12" s="168">
        <f t="shared" si="1"/>
        <v>24.936109162915141</v>
      </c>
      <c r="G12" s="177">
        <f t="shared" si="0"/>
        <v>23.603343304100402</v>
      </c>
      <c r="H12" s="176" t="s">
        <v>6</v>
      </c>
      <c r="I12" s="72"/>
    </row>
    <row r="13" spans="1:11" x14ac:dyDescent="0.2">
      <c r="A13" s="72"/>
      <c r="B13" s="56" t="s">
        <v>23</v>
      </c>
      <c r="C13" s="131">
        <f>SUM(C9:C12)</f>
        <v>624378499</v>
      </c>
      <c r="D13" s="151">
        <f>SUM(D9:D12)</f>
        <v>586499860</v>
      </c>
      <c r="E13" s="131">
        <f>SUM(E9:E12)</f>
        <v>2689901300</v>
      </c>
      <c r="F13" s="169"/>
      <c r="G13" s="172"/>
      <c r="H13" s="176"/>
      <c r="I13" s="72"/>
    </row>
    <row r="14" spans="1:11" x14ac:dyDescent="0.2">
      <c r="A14" s="72"/>
      <c r="B14" s="30"/>
      <c r="C14" s="138"/>
      <c r="D14" s="38"/>
      <c r="E14" s="138"/>
      <c r="F14" s="170"/>
      <c r="G14" s="178"/>
      <c r="H14" s="89"/>
      <c r="I14" s="72"/>
    </row>
    <row r="15" spans="1:11" x14ac:dyDescent="0.2">
      <c r="A15" s="72"/>
      <c r="B15" s="45" t="s">
        <v>1</v>
      </c>
      <c r="C15" s="137"/>
      <c r="D15" s="38"/>
      <c r="E15" s="137"/>
      <c r="F15" s="171"/>
      <c r="G15" s="177"/>
      <c r="H15" s="47"/>
      <c r="I15" s="72" t="s">
        <v>14</v>
      </c>
    </row>
    <row r="16" spans="1:11" s="24" customFormat="1" ht="12.75" customHeight="1" x14ac:dyDescent="0.2">
      <c r="A16" s="72"/>
      <c r="B16" s="270" t="s">
        <v>74</v>
      </c>
      <c r="C16" s="155">
        <v>810025</v>
      </c>
      <c r="D16" s="152">
        <v>810025</v>
      </c>
      <c r="E16" s="155">
        <f>248196*12.5</f>
        <v>3102450</v>
      </c>
      <c r="F16" s="171">
        <f t="shared" ref="F16" si="2">(C16/E16)*100</f>
        <v>26.109204016180758</v>
      </c>
      <c r="G16" s="171">
        <f>(D16/E16)*100</f>
        <v>26.109204016180758</v>
      </c>
      <c r="H16" s="91"/>
      <c r="I16" s="72"/>
    </row>
    <row r="17" spans="1:10" ht="12.75" customHeight="1" x14ac:dyDescent="0.2">
      <c r="A17" s="72"/>
      <c r="B17" s="270" t="s">
        <v>48</v>
      </c>
      <c r="C17" s="155">
        <v>483088</v>
      </c>
      <c r="D17" s="152">
        <f>451638-26401</f>
        <v>425237</v>
      </c>
      <c r="E17" s="155">
        <f>205805/0.08</f>
        <v>2572562.5</v>
      </c>
      <c r="F17" s="171">
        <f t="shared" ref="F17" si="3">(C17/E17)*100</f>
        <v>18.778474769806369</v>
      </c>
      <c r="G17" s="171">
        <f t="shared" ref="G17" si="4">(D17/E17)*100</f>
        <v>16.529705303564054</v>
      </c>
      <c r="H17" s="92"/>
      <c r="I17" s="72"/>
    </row>
    <row r="18" spans="1:10" ht="12.75" customHeight="1" x14ac:dyDescent="0.2">
      <c r="A18" s="72"/>
      <c r="B18" s="270" t="s">
        <v>49</v>
      </c>
      <c r="C18" s="155">
        <v>363468</v>
      </c>
      <c r="D18" s="152">
        <f>363468-4039-8131</f>
        <v>351298</v>
      </c>
      <c r="E18" s="155">
        <f>113824/0.08</f>
        <v>1422800</v>
      </c>
      <c r="F18" s="171">
        <f>(C18/E18)*100</f>
        <v>25.545965701433794</v>
      </c>
      <c r="G18" s="171">
        <f>(D18/E18)*100</f>
        <v>24.690610064661232</v>
      </c>
      <c r="H18" s="92"/>
      <c r="I18" s="72"/>
    </row>
    <row r="19" spans="1:10" ht="12.75" customHeight="1" x14ac:dyDescent="0.2">
      <c r="A19" s="72"/>
      <c r="B19" s="270" t="s">
        <v>50</v>
      </c>
      <c r="C19" s="155">
        <v>843392</v>
      </c>
      <c r="D19" s="152">
        <f>881271-9503</f>
        <v>871768</v>
      </c>
      <c r="E19" s="155">
        <f>381005/0.08</f>
        <v>4762562.5</v>
      </c>
      <c r="F19" s="171">
        <f>(C19/E19)*100</f>
        <v>17.708785973937349</v>
      </c>
      <c r="G19" s="171">
        <f>(D19/E19)*100</f>
        <v>18.304599677169591</v>
      </c>
      <c r="H19" s="92"/>
      <c r="I19" s="72"/>
    </row>
    <row r="20" spans="1:10" x14ac:dyDescent="0.2">
      <c r="A20" s="72"/>
      <c r="B20" s="56" t="s">
        <v>23</v>
      </c>
      <c r="C20" s="131">
        <f>SUM(C16:C19)</f>
        <v>2499973</v>
      </c>
      <c r="D20" s="151">
        <f>SUM(D16:D19)</f>
        <v>2458328</v>
      </c>
      <c r="E20" s="131">
        <f>SUM(E16:E19)</f>
        <v>11860375</v>
      </c>
      <c r="F20" s="172"/>
      <c r="G20" s="172"/>
      <c r="H20" s="93"/>
      <c r="I20" s="72"/>
    </row>
    <row r="21" spans="1:10" x14ac:dyDescent="0.2">
      <c r="A21" s="72"/>
      <c r="B21" s="49"/>
      <c r="C21" s="138"/>
      <c r="D21" s="38"/>
      <c r="E21" s="138"/>
      <c r="F21" s="173"/>
      <c r="G21" s="173"/>
      <c r="H21" s="44"/>
      <c r="I21" s="72"/>
    </row>
    <row r="22" spans="1:10" x14ac:dyDescent="0.2">
      <c r="A22" s="72"/>
      <c r="B22" s="45" t="s">
        <v>71</v>
      </c>
      <c r="C22" s="163"/>
      <c r="D22" s="63"/>
      <c r="E22" s="167"/>
      <c r="F22" s="174"/>
      <c r="G22" s="179"/>
      <c r="H22" s="47"/>
      <c r="I22" s="72"/>
    </row>
    <row r="23" spans="1:10" ht="12.75" customHeight="1" x14ac:dyDescent="0.2">
      <c r="A23" s="72"/>
      <c r="B23" s="270" t="s">
        <v>20</v>
      </c>
      <c r="C23" s="155">
        <v>4501558</v>
      </c>
      <c r="D23" s="152">
        <v>4501558</v>
      </c>
      <c r="E23" s="155">
        <f>1536765/0.08</f>
        <v>19209562.5</v>
      </c>
      <c r="F23" s="175">
        <f>C23/E23*100</f>
        <v>23.433943381063468</v>
      </c>
      <c r="G23" s="175">
        <f t="shared" ref="G23:G28" si="5">D23/E23*100</f>
        <v>23.433943381063468</v>
      </c>
      <c r="H23" s="39" t="s">
        <v>6</v>
      </c>
      <c r="I23" s="72"/>
      <c r="J23" s="24"/>
    </row>
    <row r="24" spans="1:10" ht="12.75" customHeight="1" x14ac:dyDescent="0.2">
      <c r="A24" s="72"/>
      <c r="B24" s="270" t="s">
        <v>2</v>
      </c>
      <c r="C24" s="155">
        <v>3120680</v>
      </c>
      <c r="D24" s="152">
        <v>3120680</v>
      </c>
      <c r="E24" s="155">
        <v>14545667</v>
      </c>
      <c r="F24" s="175">
        <f t="shared" ref="F24:F26" si="6">C24/E24*100</f>
        <v>21.454361632230409</v>
      </c>
      <c r="G24" s="175">
        <f t="shared" si="5"/>
        <v>21.454361632230409</v>
      </c>
      <c r="H24" s="39"/>
      <c r="I24" s="72"/>
    </row>
    <row r="25" spans="1:10" ht="12.75" customHeight="1" x14ac:dyDescent="0.2">
      <c r="A25" s="72"/>
      <c r="B25" s="270" t="s">
        <v>13</v>
      </c>
      <c r="C25" s="155">
        <v>21997779</v>
      </c>
      <c r="D25" s="152">
        <v>21997779</v>
      </c>
      <c r="E25" s="155">
        <v>246214338</v>
      </c>
      <c r="F25" s="175">
        <f>C25/E25*100</f>
        <v>8.9344021061844092</v>
      </c>
      <c r="G25" s="175">
        <f t="shared" si="5"/>
        <v>8.9344021061844092</v>
      </c>
      <c r="H25" s="39" t="s">
        <v>6</v>
      </c>
      <c r="I25" s="72"/>
    </row>
    <row r="26" spans="1:10" ht="12.75" customHeight="1" x14ac:dyDescent="0.2">
      <c r="A26" s="72"/>
      <c r="B26" s="270" t="s">
        <v>9</v>
      </c>
      <c r="C26" s="155">
        <v>17911587</v>
      </c>
      <c r="D26" s="152">
        <v>17911587</v>
      </c>
      <c r="E26" s="155">
        <v>23130746</v>
      </c>
      <c r="F26" s="145">
        <f t="shared" si="6"/>
        <v>77.436270321761342</v>
      </c>
      <c r="G26" s="145">
        <f t="shared" si="5"/>
        <v>77.436270321761342</v>
      </c>
      <c r="H26" s="39" t="s">
        <v>6</v>
      </c>
      <c r="I26" s="72"/>
    </row>
    <row r="27" spans="1:10" ht="12.75" customHeight="1" x14ac:dyDescent="0.2">
      <c r="A27" s="72"/>
      <c r="B27" s="268" t="s">
        <v>92</v>
      </c>
      <c r="C27" s="130">
        <v>11544595</v>
      </c>
      <c r="D27" s="150">
        <v>11544595</v>
      </c>
      <c r="E27" s="130">
        <f>2599361/0.08</f>
        <v>32492012.5</v>
      </c>
      <c r="F27" s="175">
        <f>C27/E27*100</f>
        <v>35.530563088389798</v>
      </c>
      <c r="G27" s="175">
        <f t="shared" si="5"/>
        <v>35.530563088389798</v>
      </c>
      <c r="H27" s="39" t="s">
        <v>6</v>
      </c>
      <c r="I27" s="72"/>
    </row>
    <row r="28" spans="1:10" ht="12.75" customHeight="1" x14ac:dyDescent="0.2">
      <c r="A28" s="72"/>
      <c r="B28" s="270" t="s">
        <v>21</v>
      </c>
      <c r="C28" s="155">
        <v>5979030</v>
      </c>
      <c r="D28" s="152">
        <v>5979030</v>
      </c>
      <c r="E28" s="155">
        <f>1625263/0.08</f>
        <v>20315787.5</v>
      </c>
      <c r="F28" s="175">
        <f>C28/E28*100</f>
        <v>29.430461408399751</v>
      </c>
      <c r="G28" s="175">
        <f t="shared" si="5"/>
        <v>29.430461408399751</v>
      </c>
      <c r="H28" s="39" t="s">
        <v>6</v>
      </c>
      <c r="I28" s="72"/>
    </row>
    <row r="29" spans="1:10" x14ac:dyDescent="0.2">
      <c r="A29" s="72"/>
      <c r="B29" s="79" t="s">
        <v>23</v>
      </c>
      <c r="C29" s="131">
        <f>SUM(C23:C28)</f>
        <v>65055229</v>
      </c>
      <c r="D29" s="151">
        <f>SUM(D23:D28)</f>
        <v>65055229</v>
      </c>
      <c r="E29" s="131">
        <f>SUM(E23:E28)</f>
        <v>355908113.5</v>
      </c>
      <c r="F29" s="165"/>
      <c r="G29" s="95"/>
      <c r="H29" s="96"/>
      <c r="I29" s="72"/>
    </row>
    <row r="30" spans="1:10" x14ac:dyDescent="0.2">
      <c r="A30" s="72"/>
      <c r="B30" s="49"/>
      <c r="C30" s="138"/>
      <c r="D30" s="38"/>
      <c r="E30" s="138"/>
      <c r="F30" s="97"/>
      <c r="G30" s="97"/>
      <c r="H30" s="59"/>
      <c r="I30" s="72"/>
    </row>
    <row r="31" spans="1:10" s="24" customFormat="1" ht="12.75" customHeight="1" x14ac:dyDescent="0.2">
      <c r="A31" s="72"/>
      <c r="B31" s="55" t="s">
        <v>137</v>
      </c>
      <c r="C31" s="153"/>
      <c r="D31" s="61"/>
      <c r="E31" s="137"/>
      <c r="F31" s="81"/>
      <c r="G31" s="50"/>
      <c r="H31" s="81"/>
      <c r="I31" s="72"/>
    </row>
    <row r="32" spans="1:10" s="24" customFormat="1" ht="12.75" customHeight="1" x14ac:dyDescent="0.2">
      <c r="A32" s="72"/>
      <c r="B32" s="269" t="s">
        <v>42</v>
      </c>
      <c r="C32" s="130">
        <v>1178869</v>
      </c>
      <c r="D32" s="150">
        <v>1178869</v>
      </c>
      <c r="E32" s="155"/>
      <c r="F32" s="132"/>
      <c r="G32" s="98"/>
      <c r="H32" s="73"/>
      <c r="I32" s="72"/>
    </row>
    <row r="33" spans="1:9" s="24" customFormat="1" ht="12.75" customHeight="1" x14ac:dyDescent="0.2">
      <c r="A33" s="72"/>
      <c r="B33" s="56" t="s">
        <v>23</v>
      </c>
      <c r="C33" s="131">
        <f>SUM(C32)</f>
        <v>1178869</v>
      </c>
      <c r="D33" s="164">
        <f>SUM(D32)</f>
        <v>1178869</v>
      </c>
      <c r="E33" s="131"/>
      <c r="F33" s="162"/>
      <c r="G33" s="98"/>
      <c r="H33" s="73"/>
      <c r="I33" s="72"/>
    </row>
    <row r="34" spans="1:9" s="24" customFormat="1" ht="12.75" customHeight="1" x14ac:dyDescent="0.2">
      <c r="A34" s="72"/>
      <c r="B34" s="57"/>
      <c r="C34" s="130"/>
      <c r="D34" s="80"/>
      <c r="E34" s="130"/>
      <c r="F34" s="83"/>
      <c r="G34" s="83"/>
      <c r="H34" s="83"/>
      <c r="I34" s="72"/>
    </row>
    <row r="35" spans="1:9" s="24" customFormat="1" ht="12.75" customHeight="1" x14ac:dyDescent="0.2">
      <c r="A35" s="72"/>
      <c r="B35" s="99"/>
      <c r="C35" s="140"/>
      <c r="D35" s="53"/>
      <c r="E35" s="140"/>
      <c r="F35" s="53"/>
      <c r="G35" s="50"/>
      <c r="H35" s="31"/>
      <c r="I35" s="72"/>
    </row>
    <row r="36" spans="1:9" ht="11.25" customHeight="1" x14ac:dyDescent="0.2">
      <c r="A36" s="72"/>
      <c r="B36" s="84"/>
      <c r="C36" s="137"/>
      <c r="D36" s="70"/>
      <c r="E36" s="137"/>
      <c r="F36" s="100"/>
      <c r="G36" s="90"/>
      <c r="H36" s="70"/>
      <c r="I36" s="72"/>
    </row>
    <row r="37" spans="1:9" x14ac:dyDescent="0.2">
      <c r="A37" s="72"/>
      <c r="B37" s="60" t="s">
        <v>44</v>
      </c>
      <c r="C37" s="131">
        <f>C13+C20+C29+C33</f>
        <v>693112570</v>
      </c>
      <c r="D37" s="151">
        <f>D13+D20+D29+D33</f>
        <v>655192286</v>
      </c>
      <c r="E37" s="131">
        <f>E13+E20+E29+E33</f>
        <v>3057669788.5</v>
      </c>
      <c r="F37" s="166"/>
      <c r="G37" s="87"/>
      <c r="H37" s="101"/>
      <c r="I37" s="72"/>
    </row>
    <row r="38" spans="1:9" ht="14.25" x14ac:dyDescent="0.2">
      <c r="A38" s="72"/>
      <c r="B38" s="56" t="s">
        <v>95</v>
      </c>
      <c r="C38" s="131">
        <f>C37-(C28+C23)</f>
        <v>682631982</v>
      </c>
      <c r="D38" s="151">
        <f>D37-(D28+D23)</f>
        <v>644711698</v>
      </c>
      <c r="E38" s="131">
        <f>E37-(E28+E23)</f>
        <v>3018144438.5</v>
      </c>
      <c r="F38" s="166"/>
      <c r="G38" s="95"/>
      <c r="H38" s="103"/>
      <c r="I38" s="72"/>
    </row>
    <row r="39" spans="1:9" x14ac:dyDescent="0.2">
      <c r="A39" s="72"/>
      <c r="B39" s="62"/>
      <c r="C39" s="38"/>
      <c r="D39" s="38"/>
      <c r="E39" s="38"/>
      <c r="F39" s="88"/>
      <c r="G39" s="104"/>
      <c r="H39" s="63"/>
      <c r="I39" s="72"/>
    </row>
    <row r="40" spans="1:9" x14ac:dyDescent="0.2">
      <c r="A40" s="72"/>
      <c r="B40" s="62"/>
      <c r="C40" s="53"/>
      <c r="D40" s="38"/>
      <c r="E40" s="53"/>
      <c r="F40" s="94"/>
      <c r="G40" s="94"/>
      <c r="H40" s="63"/>
      <c r="I40" s="72"/>
    </row>
    <row r="41" spans="1:9" x14ac:dyDescent="0.2">
      <c r="A41" s="58" t="s">
        <v>26</v>
      </c>
      <c r="B41" s="64" t="s">
        <v>29</v>
      </c>
      <c r="C41" s="105"/>
      <c r="D41" s="30"/>
      <c r="E41" s="31"/>
      <c r="F41" s="31"/>
      <c r="G41" s="31"/>
      <c r="H41" s="31"/>
      <c r="I41" s="58"/>
    </row>
    <row r="42" spans="1:9" s="24" customFormat="1" x14ac:dyDescent="0.2">
      <c r="A42" s="58" t="s">
        <v>27</v>
      </c>
      <c r="B42" s="64" t="s">
        <v>57</v>
      </c>
      <c r="C42" s="31"/>
      <c r="D42" s="30"/>
      <c r="E42" s="31"/>
      <c r="F42" s="31"/>
      <c r="G42" s="31"/>
      <c r="H42" s="31"/>
      <c r="I42" s="58"/>
    </row>
    <row r="43" spans="1:9" s="24" customFormat="1" x14ac:dyDescent="0.2">
      <c r="A43" s="58"/>
      <c r="B43" s="66"/>
      <c r="C43" s="31"/>
      <c r="D43" s="30"/>
      <c r="E43" s="31"/>
      <c r="F43" s="31"/>
      <c r="G43" s="31"/>
      <c r="H43" s="31"/>
      <c r="I43" s="58"/>
    </row>
    <row r="44" spans="1:9" s="24" customFormat="1" x14ac:dyDescent="0.2">
      <c r="A44" s="58"/>
      <c r="B44" s="64"/>
      <c r="C44" s="31"/>
      <c r="D44" s="30"/>
      <c r="E44" s="31"/>
      <c r="F44" s="31"/>
      <c r="G44" s="31"/>
      <c r="H44" s="31"/>
      <c r="I44" s="58"/>
    </row>
    <row r="45" spans="1:9" x14ac:dyDescent="0.2">
      <c r="A45" s="58"/>
      <c r="B45" s="24"/>
      <c r="C45" s="53"/>
      <c r="D45" s="38"/>
      <c r="E45" s="53"/>
      <c r="F45" s="106"/>
      <c r="G45" s="94"/>
      <c r="H45" s="63"/>
      <c r="I45" s="58"/>
    </row>
    <row r="46" spans="1:9" x14ac:dyDescent="0.2">
      <c r="A46" s="58"/>
      <c r="B46" s="24"/>
      <c r="C46" s="31"/>
      <c r="D46" s="31"/>
      <c r="E46" s="31"/>
      <c r="F46" s="31"/>
      <c r="G46" s="31"/>
      <c r="H46" s="31"/>
      <c r="I46" s="58"/>
    </row>
    <row r="47" spans="1:9" x14ac:dyDescent="0.2">
      <c r="A47" s="31"/>
      <c r="B47" s="76"/>
      <c r="C47" s="31"/>
      <c r="D47" s="31"/>
      <c r="E47" s="31"/>
      <c r="F47" s="31"/>
      <c r="G47" s="31"/>
      <c r="H47" s="31"/>
      <c r="I47" s="31"/>
    </row>
    <row r="48" spans="1:9" x14ac:dyDescent="0.2">
      <c r="A48" s="31"/>
      <c r="B48" s="31" t="s">
        <v>14</v>
      </c>
      <c r="C48" s="105"/>
      <c r="D48" s="31"/>
      <c r="E48" s="31"/>
      <c r="F48" s="31"/>
      <c r="G48" s="31"/>
      <c r="H48" s="31"/>
      <c r="I48" s="31"/>
    </row>
  </sheetData>
  <mergeCells count="7">
    <mergeCell ref="B1:H1"/>
    <mergeCell ref="C3:C5"/>
    <mergeCell ref="E3:E5"/>
    <mergeCell ref="G3:G5"/>
    <mergeCell ref="B2:H2"/>
    <mergeCell ref="D3:D5"/>
    <mergeCell ref="F3:F5"/>
  </mergeCells>
  <printOptions horizontalCentered="1"/>
  <pageMargins left="0.19685039370078741" right="0" top="0.59055118110236227" bottom="0.59055118110236227" header="0.39370078740157483" footer="0.39370078740157483"/>
  <pageSetup paperSize="9" scale="95" orientation="portrait" r:id="rId1"/>
  <headerFooter alignWithMargins="0">
    <oddFooter>&amp;C&amp;"+,Regular"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D4D4D"/>
  </sheetPr>
  <dimension ref="A1:M29"/>
  <sheetViews>
    <sheetView showGridLines="0" zoomScale="110" zoomScaleNormal="110" zoomScaleSheetLayoutView="100" workbookViewId="0">
      <selection activeCell="N17" sqref="N17"/>
    </sheetView>
  </sheetViews>
  <sheetFormatPr defaultRowHeight="12.75" x14ac:dyDescent="0.2"/>
  <cols>
    <col min="1" max="1" width="3.28515625" style="2" customWidth="1"/>
    <col min="2" max="2" width="29.5703125" style="2" customWidth="1"/>
    <col min="3" max="3" width="13.85546875" style="2" customWidth="1"/>
    <col min="4" max="5" width="11.7109375" style="2" customWidth="1"/>
    <col min="6" max="6" width="11.140625" style="2" customWidth="1"/>
    <col min="7" max="7" width="9.5703125" style="2" customWidth="1"/>
    <col min="8" max="8" width="3.28515625" style="24" customWidth="1"/>
    <col min="9" max="16384" width="9.140625" style="2"/>
  </cols>
  <sheetData>
    <row r="1" spans="1:13" ht="20.100000000000001" customHeight="1" x14ac:dyDescent="0.25">
      <c r="A1" s="310" t="s">
        <v>81</v>
      </c>
      <c r="B1" s="310"/>
      <c r="C1" s="310"/>
      <c r="D1" s="310"/>
      <c r="E1" s="310"/>
      <c r="F1" s="310"/>
      <c r="G1" s="310"/>
      <c r="H1" s="31"/>
    </row>
    <row r="2" spans="1:13" ht="4.5" customHeight="1" x14ac:dyDescent="0.25">
      <c r="A2" s="31"/>
      <c r="B2" s="107"/>
      <c r="C2" s="107"/>
      <c r="D2" s="107"/>
      <c r="E2" s="107"/>
      <c r="F2" s="107"/>
      <c r="G2" s="107"/>
      <c r="H2" s="31"/>
    </row>
    <row r="3" spans="1:13" ht="15.75" x14ac:dyDescent="0.25">
      <c r="A3" s="309" t="s">
        <v>87</v>
      </c>
      <c r="B3" s="309"/>
      <c r="C3" s="309"/>
      <c r="D3" s="309"/>
      <c r="E3" s="309"/>
      <c r="F3" s="309"/>
      <c r="G3" s="309"/>
      <c r="H3" s="31"/>
    </row>
    <row r="4" spans="1:13" ht="15.75" x14ac:dyDescent="0.25">
      <c r="A4" s="31"/>
      <c r="B4" s="108"/>
      <c r="C4" s="108"/>
      <c r="D4" s="108"/>
      <c r="E4" s="108"/>
      <c r="F4" s="108"/>
      <c r="G4" s="108"/>
      <c r="H4" s="31"/>
    </row>
    <row r="5" spans="1:13" ht="15.75" customHeight="1" x14ac:dyDescent="0.2">
      <c r="A5" s="31"/>
      <c r="C5" s="68"/>
      <c r="D5" s="68"/>
      <c r="E5" s="68"/>
      <c r="F5" s="30"/>
      <c r="G5" s="30" t="s">
        <v>14</v>
      </c>
      <c r="H5" s="31"/>
    </row>
    <row r="6" spans="1:13" ht="15.75" customHeight="1" x14ac:dyDescent="0.2">
      <c r="A6" s="31"/>
      <c r="B6" s="32" t="s">
        <v>36</v>
      </c>
      <c r="C6" s="109"/>
      <c r="D6" s="109"/>
      <c r="E6" s="109"/>
      <c r="F6" s="65"/>
      <c r="G6" s="65"/>
      <c r="H6" s="31"/>
    </row>
    <row r="7" spans="1:13" x14ac:dyDescent="0.2">
      <c r="A7" s="31"/>
      <c r="B7" s="33" t="s">
        <v>3</v>
      </c>
      <c r="C7" s="33"/>
      <c r="D7" s="315" t="s">
        <v>152</v>
      </c>
      <c r="E7" s="315" t="s">
        <v>150</v>
      </c>
      <c r="F7" s="315" t="s">
        <v>153</v>
      </c>
      <c r="G7" s="315" t="s">
        <v>66</v>
      </c>
      <c r="H7" s="31"/>
    </row>
    <row r="8" spans="1:13" ht="12.75" customHeight="1" x14ac:dyDescent="0.2">
      <c r="A8" s="31"/>
      <c r="B8" s="65"/>
      <c r="C8" s="316" t="s">
        <v>88</v>
      </c>
      <c r="D8" s="315"/>
      <c r="E8" s="315"/>
      <c r="F8" s="315"/>
      <c r="G8" s="315"/>
      <c r="H8" s="31"/>
    </row>
    <row r="9" spans="1:13" x14ac:dyDescent="0.2">
      <c r="A9" s="31"/>
      <c r="B9" s="65"/>
      <c r="C9" s="316"/>
      <c r="D9" s="315"/>
      <c r="E9" s="315"/>
      <c r="F9" s="315"/>
      <c r="G9" s="315"/>
      <c r="H9" s="31"/>
      <c r="I9" s="25"/>
    </row>
    <row r="10" spans="1:13" x14ac:dyDescent="0.2">
      <c r="A10" s="31"/>
      <c r="B10" s="60" t="s">
        <v>96</v>
      </c>
      <c r="C10" s="110"/>
      <c r="D10" s="111"/>
      <c r="E10" s="111"/>
      <c r="F10" s="111"/>
      <c r="G10" s="112"/>
      <c r="H10" s="31"/>
    </row>
    <row r="11" spans="1:13" x14ac:dyDescent="0.2">
      <c r="A11" s="31"/>
      <c r="B11" s="279" t="s">
        <v>55</v>
      </c>
      <c r="C11" s="285">
        <v>39093</v>
      </c>
      <c r="D11" s="285">
        <v>148277</v>
      </c>
      <c r="E11" s="285">
        <v>123332</v>
      </c>
      <c r="F11" s="285">
        <f>(42851)/0.08</f>
        <v>535637.5</v>
      </c>
      <c r="G11" s="286">
        <f>(E11/F11)*100</f>
        <v>23.025273622552568</v>
      </c>
      <c r="H11" s="31"/>
      <c r="I11" s="24"/>
    </row>
    <row r="12" spans="1:13" s="24" customFormat="1" x14ac:dyDescent="0.2">
      <c r="A12" s="31"/>
      <c r="B12" s="272" t="s">
        <v>61</v>
      </c>
      <c r="C12" s="285">
        <v>198053</v>
      </c>
      <c r="D12" s="285">
        <v>1086393</v>
      </c>
      <c r="E12" s="285">
        <v>945687</v>
      </c>
      <c r="F12" s="285">
        <f>147428/0.08</f>
        <v>1842850</v>
      </c>
      <c r="G12" s="286">
        <f t="shared" ref="G12" si="0">(E12/F12)*100</f>
        <v>51.316547738557126</v>
      </c>
      <c r="H12" s="31"/>
    </row>
    <row r="13" spans="1:13" x14ac:dyDescent="0.2">
      <c r="A13" s="31"/>
      <c r="B13" s="272" t="s">
        <v>113</v>
      </c>
      <c r="C13" s="285">
        <v>5096</v>
      </c>
      <c r="D13" s="285">
        <v>76249</v>
      </c>
      <c r="E13" s="285">
        <v>30327</v>
      </c>
      <c r="F13" s="285">
        <v>156250</v>
      </c>
      <c r="G13" s="286">
        <f>(E13/F13)*100</f>
        <v>19.409280000000003</v>
      </c>
      <c r="H13" s="31"/>
      <c r="I13" s="25"/>
      <c r="J13" s="25"/>
      <c r="K13" s="25"/>
      <c r="L13" s="25"/>
      <c r="M13" s="24"/>
    </row>
    <row r="14" spans="1:13" x14ac:dyDescent="0.2">
      <c r="A14" s="31"/>
      <c r="B14" s="272" t="s">
        <v>24</v>
      </c>
      <c r="C14" s="285">
        <v>72489</v>
      </c>
      <c r="D14" s="285">
        <v>171648</v>
      </c>
      <c r="E14" s="285">
        <v>35649</v>
      </c>
      <c r="F14" s="285">
        <v>334721</v>
      </c>
      <c r="G14" s="286">
        <f>(E14/F14)*100</f>
        <v>10.650362540742888</v>
      </c>
      <c r="H14" s="31"/>
      <c r="I14" s="24"/>
    </row>
    <row r="15" spans="1:13" s="24" customFormat="1" x14ac:dyDescent="0.2">
      <c r="A15" s="31"/>
      <c r="B15" s="280" t="s">
        <v>80</v>
      </c>
      <c r="C15" s="285">
        <v>205801</v>
      </c>
      <c r="D15" s="285">
        <v>546183</v>
      </c>
      <c r="E15" s="285">
        <v>289127</v>
      </c>
      <c r="F15" s="285">
        <v>1495239</v>
      </c>
      <c r="G15" s="286">
        <f>(E15/F15)*100</f>
        <v>19.336507407845836</v>
      </c>
      <c r="H15" s="31"/>
    </row>
    <row r="16" spans="1:13" ht="14.25" x14ac:dyDescent="0.2">
      <c r="A16" s="31"/>
      <c r="B16" s="281" t="s">
        <v>146</v>
      </c>
      <c r="C16" s="285">
        <v>-68370</v>
      </c>
      <c r="D16" s="285">
        <v>600179</v>
      </c>
      <c r="E16" s="285">
        <v>266110</v>
      </c>
      <c r="F16" s="285">
        <f>127984/0.08</f>
        <v>1599800</v>
      </c>
      <c r="G16" s="286">
        <f t="shared" ref="G16:G19" si="1">(E16/F16)*100</f>
        <v>16.633954244280535</v>
      </c>
      <c r="H16" s="31"/>
      <c r="I16" s="24"/>
    </row>
    <row r="17" spans="1:9" s="24" customFormat="1" x14ac:dyDescent="0.2">
      <c r="A17" s="31"/>
      <c r="B17" s="270" t="s">
        <v>83</v>
      </c>
      <c r="C17" s="285">
        <v>52559</v>
      </c>
      <c r="D17" s="285">
        <v>116260</v>
      </c>
      <c r="E17" s="285">
        <v>73310</v>
      </c>
      <c r="F17" s="285">
        <v>436167</v>
      </c>
      <c r="G17" s="286">
        <f>(E17/F17)*100</f>
        <v>16.807782340250409</v>
      </c>
      <c r="H17" s="31"/>
    </row>
    <row r="18" spans="1:9" ht="12.75" customHeight="1" x14ac:dyDescent="0.2">
      <c r="A18" s="31"/>
      <c r="B18" s="272" t="s">
        <v>25</v>
      </c>
      <c r="C18" s="285">
        <v>46134</v>
      </c>
      <c r="D18" s="285">
        <v>56004</v>
      </c>
      <c r="E18" s="285">
        <v>39772</v>
      </c>
      <c r="F18" s="285">
        <f>24537/0.08</f>
        <v>306712.5</v>
      </c>
      <c r="G18" s="286">
        <f>(E18/F18)*100</f>
        <v>12.967192403309289</v>
      </c>
      <c r="H18" s="31"/>
      <c r="I18" s="24"/>
    </row>
    <row r="19" spans="1:9" ht="12.75" customHeight="1" x14ac:dyDescent="0.2">
      <c r="A19" s="31"/>
      <c r="B19" s="273" t="s">
        <v>18</v>
      </c>
      <c r="C19" s="285">
        <v>37312</v>
      </c>
      <c r="D19" s="285">
        <v>235993</v>
      </c>
      <c r="E19" s="285">
        <v>120118</v>
      </c>
      <c r="F19" s="285">
        <f>6248/0.08</f>
        <v>78100</v>
      </c>
      <c r="G19" s="286">
        <f t="shared" si="1"/>
        <v>153.80025608194623</v>
      </c>
      <c r="H19" s="31"/>
      <c r="I19" s="24"/>
    </row>
    <row r="20" spans="1:9" x14ac:dyDescent="0.2">
      <c r="A20" s="31"/>
      <c r="B20" s="102" t="s">
        <v>23</v>
      </c>
      <c r="C20" s="288">
        <f>SUM(C11:C19)</f>
        <v>588167</v>
      </c>
      <c r="D20" s="288">
        <f>SUM(D11:D19)</f>
        <v>3037186</v>
      </c>
      <c r="E20" s="288">
        <f>SUM(E11:E19)</f>
        <v>1923432</v>
      </c>
      <c r="F20" s="288">
        <f>SUM(F11:F19)</f>
        <v>6785477</v>
      </c>
      <c r="G20" s="95"/>
      <c r="H20" s="31"/>
      <c r="I20" s="24"/>
    </row>
    <row r="21" spans="1:9" x14ac:dyDescent="0.2">
      <c r="A21" s="31"/>
      <c r="B21" s="77"/>
      <c r="C21" s="38"/>
      <c r="D21" s="38"/>
      <c r="E21" s="38"/>
      <c r="F21" s="38"/>
      <c r="G21" s="94"/>
      <c r="H21" s="31"/>
      <c r="I21" s="24"/>
    </row>
    <row r="22" spans="1:9" s="24" customFormat="1" x14ac:dyDescent="0.2">
      <c r="A22" s="31"/>
      <c r="B22" s="31"/>
      <c r="C22" s="31"/>
      <c r="D22" s="31"/>
      <c r="E22" s="31"/>
      <c r="F22" s="31"/>
      <c r="G22" s="31"/>
      <c r="H22" s="31"/>
    </row>
    <row r="23" spans="1:9" s="24" customFormat="1" x14ac:dyDescent="0.2">
      <c r="A23" s="31"/>
      <c r="B23" s="113"/>
      <c r="C23" s="113"/>
      <c r="D23" s="113"/>
      <c r="E23" s="113"/>
      <c r="F23" s="113"/>
      <c r="G23" s="113"/>
      <c r="H23" s="31"/>
    </row>
    <row r="24" spans="1:9" x14ac:dyDescent="0.2">
      <c r="A24" s="31"/>
      <c r="B24" s="31"/>
      <c r="C24" s="31"/>
      <c r="D24" s="31"/>
      <c r="E24" s="31"/>
      <c r="F24" s="31"/>
      <c r="G24" s="31"/>
      <c r="H24" s="31"/>
    </row>
    <row r="25" spans="1:9" s="24" customFormat="1" x14ac:dyDescent="0.2">
      <c r="A25" s="31"/>
      <c r="B25" s="31"/>
      <c r="C25" s="31"/>
      <c r="D25" s="31"/>
      <c r="E25" s="31"/>
      <c r="F25" s="31"/>
      <c r="G25" s="31"/>
      <c r="H25" s="31"/>
    </row>
    <row r="26" spans="1:9" s="24" customFormat="1" x14ac:dyDescent="0.2">
      <c r="A26" s="58" t="s">
        <v>26</v>
      </c>
      <c r="B26" s="64" t="s">
        <v>82</v>
      </c>
      <c r="C26" s="30"/>
      <c r="D26" s="30"/>
      <c r="E26" s="31"/>
      <c r="F26" s="30"/>
      <c r="G26" s="30"/>
      <c r="H26" s="58"/>
    </row>
    <row r="27" spans="1:9" x14ac:dyDescent="0.2">
      <c r="A27" s="58"/>
      <c r="B27" s="64"/>
      <c r="C27" s="31"/>
      <c r="D27" s="31"/>
      <c r="E27" s="31"/>
      <c r="F27" s="31"/>
      <c r="G27" s="31"/>
      <c r="H27" s="58"/>
    </row>
    <row r="28" spans="1:9" x14ac:dyDescent="0.2">
      <c r="A28" s="31"/>
      <c r="B28" s="31"/>
      <c r="C28" s="31"/>
      <c r="D28" s="31"/>
      <c r="E28" s="31"/>
      <c r="F28" s="31"/>
      <c r="G28" s="31"/>
      <c r="H28" s="31"/>
    </row>
    <row r="29" spans="1:9" x14ac:dyDescent="0.2">
      <c r="A29" s="31"/>
      <c r="B29" s="31"/>
      <c r="C29" s="31"/>
      <c r="D29" s="31"/>
      <c r="E29" s="31"/>
      <c r="F29" s="31"/>
      <c r="G29" s="31"/>
      <c r="H29" s="31"/>
    </row>
  </sheetData>
  <sortState ref="B12:G24">
    <sortCondition ref="B12"/>
  </sortState>
  <mergeCells count="7">
    <mergeCell ref="A1:G1"/>
    <mergeCell ref="A3:G3"/>
    <mergeCell ref="G7:G9"/>
    <mergeCell ref="D7:D9"/>
    <mergeCell ref="E7:E9"/>
    <mergeCell ref="F7:F9"/>
    <mergeCell ref="C8:C9"/>
  </mergeCells>
  <printOptions horizontalCentered="1"/>
  <pageMargins left="0.51181102362204722" right="0.51181102362204722" top="0.74803149606299213" bottom="0.74803149606299213" header="0.31496062992125984" footer="0.31496062992125984"/>
  <pageSetup paperSize="9" orientation="portrait" r:id="rId1"/>
  <headerFooter alignWithMargins="0">
    <oddFooter>&amp;C&amp;"+,Regular"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D4D4D"/>
    <pageSetUpPr fitToPage="1"/>
  </sheetPr>
  <dimension ref="A1:K60"/>
  <sheetViews>
    <sheetView showGridLines="0" zoomScaleNormal="100" zoomScaleSheetLayoutView="100" workbookViewId="0">
      <selection activeCell="G45" sqref="G45"/>
    </sheetView>
  </sheetViews>
  <sheetFormatPr defaultRowHeight="12.75" x14ac:dyDescent="0.2"/>
  <cols>
    <col min="1" max="1" width="3.28515625" style="24" customWidth="1"/>
    <col min="2" max="2" width="32.140625" style="24" customWidth="1"/>
    <col min="3" max="6" width="12.7109375" style="24" customWidth="1"/>
    <col min="7" max="7" width="9.28515625" style="24" customWidth="1"/>
    <col min="8" max="8" width="3.28515625" style="24" customWidth="1"/>
    <col min="9" max="16384" width="9.140625" style="24"/>
  </cols>
  <sheetData>
    <row r="1" spans="1:10" ht="20.100000000000001" customHeight="1" x14ac:dyDescent="0.25">
      <c r="A1" s="310" t="s">
        <v>8</v>
      </c>
      <c r="B1" s="310"/>
      <c r="C1" s="310"/>
      <c r="D1" s="310"/>
      <c r="E1" s="310"/>
      <c r="F1" s="310"/>
      <c r="G1" s="310"/>
      <c r="H1" s="31"/>
      <c r="I1" s="31"/>
    </row>
    <row r="2" spans="1:10" ht="3.75" customHeight="1" x14ac:dyDescent="0.25">
      <c r="A2" s="31"/>
      <c r="B2" s="107"/>
      <c r="C2" s="107"/>
      <c r="D2" s="107"/>
      <c r="E2" s="107"/>
      <c r="F2" s="107"/>
      <c r="G2" s="107"/>
      <c r="H2" s="31"/>
      <c r="I2" s="31"/>
    </row>
    <row r="3" spans="1:10" ht="15.75" x14ac:dyDescent="0.25">
      <c r="A3" s="309" t="s">
        <v>87</v>
      </c>
      <c r="B3" s="309"/>
      <c r="C3" s="309"/>
      <c r="D3" s="309"/>
      <c r="E3" s="309"/>
      <c r="F3" s="309"/>
      <c r="G3" s="309"/>
      <c r="H3" s="31"/>
      <c r="I3" s="31"/>
    </row>
    <row r="4" spans="1:10" ht="9" customHeight="1" x14ac:dyDescent="0.25">
      <c r="A4" s="31"/>
      <c r="B4" s="108"/>
      <c r="C4" s="108"/>
      <c r="D4" s="108"/>
      <c r="E4" s="108"/>
      <c r="F4" s="108"/>
      <c r="G4" s="108"/>
      <c r="H4" s="31"/>
      <c r="I4" s="31"/>
    </row>
    <row r="5" spans="1:10" ht="9.75" customHeight="1" x14ac:dyDescent="0.2">
      <c r="A5" s="30"/>
      <c r="C5" s="68"/>
      <c r="D5" s="68"/>
      <c r="E5" s="68"/>
      <c r="F5" s="30"/>
      <c r="G5" s="30"/>
      <c r="H5" s="30"/>
      <c r="I5" s="31"/>
    </row>
    <row r="6" spans="1:10" ht="17.25" customHeight="1" x14ac:dyDescent="0.2">
      <c r="A6" s="30"/>
      <c r="B6" s="32" t="s">
        <v>34</v>
      </c>
      <c r="C6" s="68"/>
      <c r="D6" s="68"/>
      <c r="E6" s="68"/>
      <c r="F6" s="30"/>
      <c r="G6" s="30"/>
      <c r="H6" s="30"/>
      <c r="I6" s="31"/>
    </row>
    <row r="7" spans="1:10" ht="12.75" customHeight="1" x14ac:dyDescent="0.2">
      <c r="A7" s="30"/>
      <c r="B7" s="33" t="s">
        <v>3</v>
      </c>
      <c r="C7" s="33"/>
      <c r="D7" s="31"/>
      <c r="E7" s="31"/>
      <c r="F7" s="31"/>
      <c r="G7" s="31"/>
      <c r="H7" s="30"/>
      <c r="I7" s="31"/>
    </row>
    <row r="8" spans="1:10" ht="34.5" customHeight="1" x14ac:dyDescent="0.2">
      <c r="A8" s="30"/>
      <c r="B8" s="45" t="s">
        <v>45</v>
      </c>
      <c r="C8" s="116" t="s">
        <v>88</v>
      </c>
      <c r="D8" s="117" t="s">
        <v>154</v>
      </c>
      <c r="E8" s="117" t="s">
        <v>150</v>
      </c>
      <c r="F8" s="117" t="s">
        <v>153</v>
      </c>
      <c r="G8" s="116" t="s">
        <v>67</v>
      </c>
      <c r="H8" s="30"/>
      <c r="I8" s="31"/>
    </row>
    <row r="9" spans="1:10" x14ac:dyDescent="0.2">
      <c r="A9" s="30"/>
      <c r="B9" s="271" t="s">
        <v>85</v>
      </c>
      <c r="C9" s="287">
        <v>-24038</v>
      </c>
      <c r="D9" s="67">
        <v>125324</v>
      </c>
      <c r="E9" s="67">
        <v>90164</v>
      </c>
      <c r="F9" s="67">
        <f>40150*12.5</f>
        <v>501875</v>
      </c>
      <c r="G9" s="115">
        <f>E9/F9*100</f>
        <v>17.965429638854296</v>
      </c>
      <c r="H9" s="30"/>
      <c r="I9" s="31"/>
    </row>
    <row r="10" spans="1:10" x14ac:dyDescent="0.2">
      <c r="A10" s="30"/>
      <c r="B10" s="272" t="s">
        <v>84</v>
      </c>
      <c r="C10" s="287">
        <v>-268203</v>
      </c>
      <c r="D10" s="114">
        <v>3671968</v>
      </c>
      <c r="E10" s="114">
        <v>1926910</v>
      </c>
      <c r="F10" s="114">
        <f>328437*12.5</f>
        <v>4105462.5</v>
      </c>
      <c r="G10" s="115">
        <f>E10/F10*100</f>
        <v>46.935272213544756</v>
      </c>
      <c r="H10" s="30"/>
      <c r="I10" s="31"/>
    </row>
    <row r="11" spans="1:10" ht="12.75" customHeight="1" x14ac:dyDescent="0.2">
      <c r="A11" s="30"/>
      <c r="B11" s="272" t="s">
        <v>16</v>
      </c>
      <c r="C11" s="287">
        <v>278000</v>
      </c>
      <c r="D11" s="67">
        <v>2466000</v>
      </c>
      <c r="E11" s="67">
        <v>2275000</v>
      </c>
      <c r="F11" s="67">
        <f>279000*12.5</f>
        <v>3487500</v>
      </c>
      <c r="G11" s="115">
        <f t="shared" ref="G11:G14" si="0">E11/F11*100</f>
        <v>65.232974910394276</v>
      </c>
      <c r="H11" s="30"/>
      <c r="I11" s="31"/>
    </row>
    <row r="12" spans="1:10" ht="12.75" customHeight="1" x14ac:dyDescent="0.2">
      <c r="A12" s="30"/>
      <c r="B12" s="273" t="s">
        <v>56</v>
      </c>
      <c r="C12" s="287">
        <v>412</v>
      </c>
      <c r="D12" s="67">
        <v>82103</v>
      </c>
      <c r="E12" s="67">
        <v>50393</v>
      </c>
      <c r="F12" s="67">
        <f>42031*12.5</f>
        <v>525387.5</v>
      </c>
      <c r="G12" s="115">
        <f>E12/F12*100</f>
        <v>9.5915871618567259</v>
      </c>
      <c r="H12" s="30"/>
      <c r="I12" s="31"/>
    </row>
    <row r="13" spans="1:10" ht="12.75" customHeight="1" x14ac:dyDescent="0.2">
      <c r="A13" s="30"/>
      <c r="B13" s="272" t="s">
        <v>99</v>
      </c>
      <c r="C13" s="287">
        <v>82496</v>
      </c>
      <c r="D13" s="67">
        <v>815999</v>
      </c>
      <c r="E13" s="67">
        <v>374560</v>
      </c>
      <c r="F13" s="67">
        <f>93974*12.5</f>
        <v>1174675</v>
      </c>
      <c r="G13" s="115">
        <f t="shared" si="0"/>
        <v>31.886266414114544</v>
      </c>
      <c r="H13" s="30"/>
      <c r="I13" s="31"/>
      <c r="J13" s="21"/>
    </row>
    <row r="14" spans="1:10" ht="12.75" customHeight="1" x14ac:dyDescent="0.2">
      <c r="A14" s="30"/>
      <c r="B14" s="272" t="s">
        <v>38</v>
      </c>
      <c r="C14" s="287">
        <v>843745</v>
      </c>
      <c r="D14" s="114">
        <v>4538809</v>
      </c>
      <c r="E14" s="114">
        <v>3767842</v>
      </c>
      <c r="F14" s="67">
        <f>315061*12.5</f>
        <v>3938262.5</v>
      </c>
      <c r="G14" s="115">
        <f t="shared" si="0"/>
        <v>95.672698302868326</v>
      </c>
      <c r="H14" s="30"/>
      <c r="I14" s="31"/>
    </row>
    <row r="15" spans="1:10" ht="12.75" customHeight="1" x14ac:dyDescent="0.2">
      <c r="A15" s="30"/>
      <c r="B15" s="273" t="s">
        <v>39</v>
      </c>
      <c r="C15" s="287">
        <v>-12720</v>
      </c>
      <c r="D15" s="67">
        <v>98138</v>
      </c>
      <c r="E15" s="67">
        <v>51850</v>
      </c>
      <c r="F15" s="67">
        <f>7376*12.5</f>
        <v>92200</v>
      </c>
      <c r="G15" s="115">
        <f>E15/F15*100</f>
        <v>56.23644251626898</v>
      </c>
      <c r="H15" s="30"/>
      <c r="I15" s="31"/>
    </row>
    <row r="16" spans="1:10" ht="12.75" customHeight="1" x14ac:dyDescent="0.2">
      <c r="A16" s="30"/>
      <c r="B16" s="273" t="s">
        <v>15</v>
      </c>
      <c r="C16" s="287">
        <v>897146</v>
      </c>
      <c r="D16" s="67">
        <v>3545522</v>
      </c>
      <c r="E16" s="67">
        <v>2785421</v>
      </c>
      <c r="F16" s="67">
        <f>300315*12.5</f>
        <v>3753937.5</v>
      </c>
      <c r="G16" s="115">
        <f>E16/F16*100</f>
        <v>74.199983350814975</v>
      </c>
      <c r="H16" s="30"/>
      <c r="I16" s="31"/>
    </row>
    <row r="17" spans="1:11" ht="12.75" customHeight="1" x14ac:dyDescent="0.2">
      <c r="A17" s="30"/>
      <c r="B17" s="272" t="s">
        <v>41</v>
      </c>
      <c r="C17" s="287">
        <v>4513</v>
      </c>
      <c r="D17" s="67">
        <v>170605</v>
      </c>
      <c r="E17" s="67">
        <v>160388</v>
      </c>
      <c r="F17" s="67">
        <f>34160*12.5</f>
        <v>427000</v>
      </c>
      <c r="G17" s="115">
        <f>E17/F17*100</f>
        <v>37.561592505854804</v>
      </c>
      <c r="H17" s="30"/>
      <c r="I17" s="31"/>
    </row>
    <row r="18" spans="1:11" x14ac:dyDescent="0.2">
      <c r="A18" s="30"/>
      <c r="B18" s="102" t="s">
        <v>4</v>
      </c>
      <c r="C18" s="42">
        <f>SUM(C9:C17)</f>
        <v>1801351</v>
      </c>
      <c r="D18" s="42">
        <f>SUM(D9:D17)</f>
        <v>15514468</v>
      </c>
      <c r="E18" s="42">
        <f>SUM(E9:E17)</f>
        <v>11482528</v>
      </c>
      <c r="F18" s="42">
        <f>SUM(F9:F16)</f>
        <v>17579300</v>
      </c>
      <c r="G18" s="95"/>
      <c r="H18" s="30"/>
      <c r="I18" s="31"/>
    </row>
    <row r="19" spans="1:11" x14ac:dyDescent="0.2">
      <c r="A19" s="30"/>
      <c r="B19" s="99"/>
      <c r="C19" s="53"/>
      <c r="D19" s="53"/>
      <c r="E19" s="53"/>
      <c r="F19" s="53"/>
      <c r="G19" s="104"/>
      <c r="H19" s="30"/>
      <c r="I19" s="31"/>
    </row>
    <row r="20" spans="1:11" ht="14.25" customHeight="1" x14ac:dyDescent="0.2">
      <c r="A20" s="30"/>
      <c r="B20" s="31"/>
      <c r="C20" s="31"/>
      <c r="D20" s="31"/>
      <c r="E20" s="31"/>
      <c r="F20" s="31"/>
      <c r="G20" s="31"/>
      <c r="H20" s="30"/>
      <c r="I20" s="31"/>
    </row>
    <row r="21" spans="1:11" s="5" customFormat="1" ht="12.75" customHeight="1" x14ac:dyDescent="0.2">
      <c r="A21" s="64"/>
      <c r="B21" s="64"/>
      <c r="C21" s="64"/>
      <c r="D21" s="64"/>
      <c r="E21" s="64"/>
      <c r="F21" s="64"/>
      <c r="G21" s="64"/>
      <c r="H21" s="64"/>
      <c r="I21" s="75"/>
    </row>
    <row r="22" spans="1:11" ht="15.75" x14ac:dyDescent="0.25">
      <c r="A22" s="309" t="s">
        <v>89</v>
      </c>
      <c r="B22" s="309"/>
      <c r="C22" s="309"/>
      <c r="D22" s="309"/>
      <c r="E22" s="309"/>
      <c r="F22" s="309"/>
      <c r="G22" s="309"/>
      <c r="H22" s="31"/>
      <c r="I22" s="31"/>
    </row>
    <row r="23" spans="1:11" ht="9.75" customHeight="1" x14ac:dyDescent="0.2">
      <c r="A23" s="118"/>
      <c r="B23" s="118"/>
      <c r="C23" s="118"/>
      <c r="D23" s="118"/>
      <c r="E23" s="118"/>
      <c r="F23" s="118"/>
      <c r="G23" s="118"/>
      <c r="H23" s="118"/>
      <c r="I23" s="31"/>
    </row>
    <row r="24" spans="1:11" ht="9" customHeight="1" x14ac:dyDescent="0.2">
      <c r="A24" s="118"/>
      <c r="C24" s="118"/>
      <c r="D24" s="118"/>
      <c r="E24" s="118"/>
      <c r="F24" s="118"/>
      <c r="G24" s="118"/>
      <c r="H24" s="118"/>
      <c r="I24" s="31"/>
    </row>
    <row r="25" spans="1:11" ht="15.75" customHeight="1" x14ac:dyDescent="0.2">
      <c r="A25" s="30"/>
      <c r="B25" s="32" t="s">
        <v>43</v>
      </c>
      <c r="C25" s="31"/>
      <c r="D25" s="31"/>
      <c r="E25" s="31"/>
      <c r="F25" s="69"/>
      <c r="G25" s="69"/>
      <c r="H25" s="30"/>
      <c r="I25" s="31"/>
    </row>
    <row r="26" spans="1:11" x14ac:dyDescent="0.2">
      <c r="A26" s="30"/>
      <c r="B26" s="33" t="s">
        <v>3</v>
      </c>
      <c r="C26" s="318" t="s">
        <v>155</v>
      </c>
      <c r="D26" s="318"/>
      <c r="E26" s="119"/>
      <c r="F26" s="30"/>
      <c r="G26" s="30"/>
      <c r="H26" s="30"/>
      <c r="I26" s="31"/>
    </row>
    <row r="27" spans="1:11" ht="21" customHeight="1" x14ac:dyDescent="0.2">
      <c r="A27" s="30"/>
      <c r="B27" s="64"/>
      <c r="C27" s="315" t="s">
        <v>19</v>
      </c>
      <c r="D27" s="320" t="s">
        <v>47</v>
      </c>
      <c r="E27" s="320"/>
      <c r="F27" s="63"/>
      <c r="G27" s="31"/>
      <c r="H27" s="30"/>
      <c r="I27" s="31"/>
    </row>
    <row r="28" spans="1:11" x14ac:dyDescent="0.2">
      <c r="A28" s="30"/>
      <c r="B28" s="45" t="s">
        <v>45</v>
      </c>
      <c r="C28" s="319"/>
      <c r="D28" s="319"/>
      <c r="E28" s="320"/>
      <c r="F28" s="120"/>
      <c r="G28" s="31"/>
      <c r="H28" s="30"/>
      <c r="I28" s="40"/>
      <c r="J28" s="25"/>
      <c r="K28" s="22"/>
    </row>
    <row r="29" spans="1:11" x14ac:dyDescent="0.2">
      <c r="A29" s="30"/>
      <c r="B29" s="271" t="s">
        <v>86</v>
      </c>
      <c r="C29" s="67">
        <v>77079</v>
      </c>
      <c r="D29" s="67">
        <v>4458900</v>
      </c>
      <c r="E29" s="121"/>
      <c r="F29" s="120"/>
      <c r="G29" s="31"/>
      <c r="H29" s="30"/>
      <c r="I29" s="40"/>
      <c r="J29" s="25"/>
      <c r="K29" s="22"/>
    </row>
    <row r="30" spans="1:11" x14ac:dyDescent="0.2">
      <c r="A30" s="30"/>
      <c r="B30" s="272" t="s">
        <v>54</v>
      </c>
      <c r="C30" s="67">
        <v>4307655</v>
      </c>
      <c r="D30" s="67">
        <v>17264221</v>
      </c>
      <c r="E30" s="122"/>
      <c r="F30" s="59"/>
      <c r="G30" s="31"/>
      <c r="H30" s="30"/>
      <c r="I30" s="40"/>
      <c r="J30" s="25"/>
    </row>
    <row r="31" spans="1:11" ht="12.75" customHeight="1" x14ac:dyDescent="0.2">
      <c r="A31" s="30"/>
      <c r="B31" s="272" t="s">
        <v>16</v>
      </c>
      <c r="C31" s="67">
        <v>60199000</v>
      </c>
      <c r="D31" s="67">
        <v>87869000</v>
      </c>
      <c r="E31" s="122"/>
      <c r="F31" s="59"/>
      <c r="G31" s="123"/>
      <c r="H31" s="30"/>
      <c r="I31" s="31"/>
    </row>
    <row r="32" spans="1:11" ht="12.75" customHeight="1" x14ac:dyDescent="0.2">
      <c r="A32" s="30"/>
      <c r="B32" s="273" t="s">
        <v>51</v>
      </c>
      <c r="C32" s="67">
        <v>9858983</v>
      </c>
      <c r="D32" s="67">
        <v>15059789</v>
      </c>
      <c r="E32" s="122"/>
      <c r="F32" s="59"/>
      <c r="G32" s="123"/>
      <c r="H32" s="30"/>
      <c r="I32" s="31"/>
    </row>
    <row r="33" spans="1:10" ht="12.75" customHeight="1" x14ac:dyDescent="0.2">
      <c r="A33" s="30"/>
      <c r="B33" s="272" t="s">
        <v>99</v>
      </c>
      <c r="C33" s="67">
        <v>4266715</v>
      </c>
      <c r="D33" s="67">
        <v>27204140</v>
      </c>
      <c r="E33" s="122"/>
      <c r="F33" s="38"/>
      <c r="G33" s="124"/>
      <c r="H33" s="30"/>
      <c r="I33" s="40"/>
      <c r="J33" s="25"/>
    </row>
    <row r="34" spans="1:10" ht="12.75" customHeight="1" x14ac:dyDescent="0.2">
      <c r="A34" s="30"/>
      <c r="B34" s="272" t="s">
        <v>35</v>
      </c>
      <c r="C34" s="67">
        <v>32461946</v>
      </c>
      <c r="D34" s="114">
        <v>78388151</v>
      </c>
      <c r="E34" s="122"/>
      <c r="F34" s="38"/>
      <c r="G34" s="124"/>
      <c r="H34" s="30"/>
      <c r="I34" s="40"/>
      <c r="J34" s="25"/>
    </row>
    <row r="35" spans="1:10" ht="12.75" customHeight="1" x14ac:dyDescent="0.2">
      <c r="A35" s="30"/>
      <c r="B35" s="273" t="s">
        <v>17</v>
      </c>
      <c r="C35" s="67">
        <v>131885</v>
      </c>
      <c r="D35" s="67">
        <v>0</v>
      </c>
      <c r="E35" s="125"/>
      <c r="F35" s="30"/>
      <c r="G35" s="30"/>
      <c r="H35" s="30"/>
      <c r="I35" s="31"/>
    </row>
    <row r="36" spans="1:10" ht="15" customHeight="1" x14ac:dyDescent="0.2">
      <c r="A36" s="30"/>
      <c r="B36" s="271" t="s">
        <v>37</v>
      </c>
      <c r="C36" s="67">
        <v>37096766</v>
      </c>
      <c r="D36" s="67">
        <v>95563391</v>
      </c>
      <c r="E36" s="122"/>
      <c r="F36" s="30"/>
      <c r="G36" s="30"/>
      <c r="H36" s="30"/>
      <c r="I36" s="31"/>
    </row>
    <row r="37" spans="1:10" x14ac:dyDescent="0.2">
      <c r="A37" s="30"/>
      <c r="B37" s="271" t="s">
        <v>41</v>
      </c>
      <c r="C37" s="67">
        <v>82260</v>
      </c>
      <c r="D37" s="67">
        <v>0</v>
      </c>
      <c r="E37" s="126"/>
      <c r="F37" s="30"/>
      <c r="G37" s="30"/>
      <c r="H37" s="30"/>
      <c r="I37" s="31"/>
    </row>
    <row r="38" spans="1:10" x14ac:dyDescent="0.2">
      <c r="A38" s="30"/>
      <c r="B38" s="102" t="s">
        <v>23</v>
      </c>
      <c r="C38" s="42">
        <f>SUM(C29:C37)</f>
        <v>148482289</v>
      </c>
      <c r="D38" s="42">
        <f>SUM(D29:D37)</f>
        <v>325807592</v>
      </c>
      <c r="E38" s="53"/>
      <c r="F38" s="38"/>
      <c r="G38" s="88"/>
      <c r="H38" s="30"/>
      <c r="I38" s="31"/>
    </row>
    <row r="39" spans="1:10" x14ac:dyDescent="0.2">
      <c r="A39" s="31"/>
      <c r="B39" s="31"/>
      <c r="C39" s="31"/>
      <c r="D39" s="31"/>
      <c r="E39" s="50"/>
      <c r="F39" s="31"/>
      <c r="G39" s="63"/>
      <c r="H39" s="31"/>
      <c r="I39" s="31"/>
    </row>
    <row r="40" spans="1:10" x14ac:dyDescent="0.2">
      <c r="A40" s="31"/>
      <c r="B40" s="31"/>
      <c r="C40" s="31"/>
      <c r="D40" s="31"/>
      <c r="E40" s="50"/>
      <c r="F40" s="31"/>
      <c r="G40" s="63"/>
      <c r="H40" s="31"/>
      <c r="I40" s="31"/>
    </row>
    <row r="41" spans="1:10" x14ac:dyDescent="0.2">
      <c r="A41" s="31"/>
      <c r="B41" s="31"/>
      <c r="C41" s="31"/>
      <c r="D41" s="31"/>
      <c r="E41" s="50"/>
      <c r="F41" s="31"/>
      <c r="G41" s="63"/>
      <c r="H41" s="31"/>
      <c r="I41" s="31"/>
    </row>
    <row r="42" spans="1:10" x14ac:dyDescent="0.2">
      <c r="A42" s="63"/>
      <c r="B42" s="63"/>
      <c r="C42" s="38"/>
      <c r="D42" s="30"/>
      <c r="E42" s="30"/>
      <c r="F42" s="30"/>
      <c r="G42" s="30"/>
      <c r="H42" s="63"/>
      <c r="I42" s="31"/>
    </row>
    <row r="43" spans="1:10" ht="20.25" x14ac:dyDescent="0.25">
      <c r="A43" s="310" t="s">
        <v>101</v>
      </c>
      <c r="B43" s="310"/>
      <c r="C43" s="310"/>
      <c r="D43" s="310"/>
      <c r="E43" s="310"/>
      <c r="F43" s="310"/>
      <c r="G43" s="310"/>
      <c r="H43" s="31"/>
      <c r="I43" s="31"/>
    </row>
    <row r="44" spans="1:10" ht="9" customHeight="1" x14ac:dyDescent="0.25">
      <c r="A44" s="31"/>
      <c r="B44" s="107"/>
      <c r="C44" s="107"/>
      <c r="D44" s="107"/>
      <c r="E44" s="107"/>
      <c r="F44" s="107"/>
      <c r="G44" s="31"/>
      <c r="H44" s="31"/>
      <c r="I44" s="31"/>
    </row>
    <row r="45" spans="1:10" ht="15" customHeight="1" x14ac:dyDescent="0.25">
      <c r="A45" s="309" t="s">
        <v>90</v>
      </c>
      <c r="B45" s="309"/>
      <c r="C45" s="309"/>
      <c r="D45" s="309"/>
      <c r="E45" s="309"/>
      <c r="F45" s="309"/>
      <c r="G45" s="309"/>
      <c r="H45" s="31"/>
      <c r="I45" s="31"/>
    </row>
    <row r="46" spans="1:10" ht="9.75" customHeight="1" x14ac:dyDescent="0.2">
      <c r="A46" s="31"/>
      <c r="B46" s="31"/>
      <c r="C46" s="31"/>
      <c r="D46" s="31"/>
      <c r="E46" s="31"/>
      <c r="F46" s="31"/>
      <c r="G46" s="31"/>
      <c r="H46" s="31"/>
      <c r="I46" s="31"/>
    </row>
    <row r="47" spans="1:10" x14ac:dyDescent="0.2">
      <c r="A47" s="31"/>
      <c r="C47" s="68"/>
      <c r="D47" s="68"/>
      <c r="E47" s="31"/>
      <c r="F47" s="31"/>
      <c r="G47" s="31"/>
      <c r="H47" s="31"/>
      <c r="I47" s="31"/>
    </row>
    <row r="48" spans="1:10" x14ac:dyDescent="0.2">
      <c r="A48" s="31"/>
      <c r="B48" s="32" t="s">
        <v>46</v>
      </c>
      <c r="C48" s="68"/>
      <c r="D48" s="68"/>
      <c r="E48" s="31"/>
      <c r="F48" s="31"/>
      <c r="G48" s="31"/>
      <c r="H48" s="31"/>
      <c r="I48" s="31"/>
    </row>
    <row r="49" spans="1:11" x14ac:dyDescent="0.2">
      <c r="A49" s="31"/>
      <c r="B49" s="33" t="s">
        <v>3</v>
      </c>
      <c r="C49" s="31"/>
      <c r="D49" s="31"/>
      <c r="E49" s="31"/>
      <c r="F49" s="31"/>
      <c r="G49" s="31"/>
      <c r="H49" s="31"/>
      <c r="I49" s="31"/>
    </row>
    <row r="50" spans="1:11" x14ac:dyDescent="0.2">
      <c r="A50" s="31"/>
      <c r="B50" s="45" t="s">
        <v>98</v>
      </c>
      <c r="C50" s="117" t="s">
        <v>155</v>
      </c>
      <c r="D50" s="117" t="s">
        <v>156</v>
      </c>
      <c r="E50" s="113"/>
      <c r="F50" s="113"/>
      <c r="G50" s="113"/>
      <c r="H50" s="31"/>
      <c r="I50" s="31"/>
    </row>
    <row r="51" spans="1:11" x14ac:dyDescent="0.2">
      <c r="A51" s="31"/>
      <c r="B51" s="56" t="s">
        <v>23</v>
      </c>
      <c r="C51" s="42">
        <v>399659779</v>
      </c>
      <c r="D51" s="42">
        <v>199225409</v>
      </c>
      <c r="E51" s="113"/>
      <c r="F51" s="113"/>
      <c r="G51" s="113"/>
      <c r="H51" s="31"/>
      <c r="I51" s="31"/>
    </row>
    <row r="52" spans="1:11" x14ac:dyDescent="0.2">
      <c r="A52" s="31"/>
      <c r="B52" s="31"/>
      <c r="C52" s="31"/>
      <c r="D52" s="31"/>
      <c r="E52" s="31"/>
      <c r="F52" s="31"/>
      <c r="G52" s="31"/>
      <c r="H52" s="31"/>
      <c r="I52" s="31"/>
    </row>
    <row r="53" spans="1:11" x14ac:dyDescent="0.2">
      <c r="A53" s="31"/>
      <c r="B53" s="31"/>
      <c r="C53" s="31"/>
      <c r="D53" s="31"/>
      <c r="E53" s="31"/>
      <c r="F53" s="31"/>
      <c r="G53" s="31"/>
      <c r="H53" s="31"/>
      <c r="I53" s="31"/>
    </row>
    <row r="54" spans="1:11" ht="12.75" customHeight="1" x14ac:dyDescent="0.2">
      <c r="A54" s="127" t="s">
        <v>26</v>
      </c>
      <c r="B54" s="64" t="s">
        <v>100</v>
      </c>
      <c r="C54" s="30"/>
      <c r="D54" s="30"/>
      <c r="E54" s="30"/>
      <c r="F54" s="30"/>
      <c r="G54" s="30"/>
      <c r="H54" s="127"/>
      <c r="I54" s="31"/>
    </row>
    <row r="55" spans="1:11" ht="24.75" customHeight="1" x14ac:dyDescent="0.2">
      <c r="A55" s="127" t="s">
        <v>27</v>
      </c>
      <c r="B55" s="317" t="s">
        <v>97</v>
      </c>
      <c r="C55" s="317"/>
      <c r="D55" s="317"/>
      <c r="E55" s="317"/>
      <c r="F55" s="317"/>
      <c r="G55" s="317"/>
      <c r="H55" s="127"/>
      <c r="I55" s="128"/>
      <c r="J55" s="29"/>
      <c r="K55" s="29"/>
    </row>
    <row r="56" spans="1:11" x14ac:dyDescent="0.2">
      <c r="A56" s="127" t="s">
        <v>28</v>
      </c>
      <c r="B56" s="64" t="s">
        <v>58</v>
      </c>
      <c r="C56" s="30"/>
      <c r="D56" s="30"/>
      <c r="E56" s="30"/>
      <c r="F56" s="128"/>
      <c r="G56" s="128"/>
      <c r="H56" s="127"/>
      <c r="I56" s="31"/>
    </row>
    <row r="57" spans="1:11" x14ac:dyDescent="0.2">
      <c r="A57" s="30"/>
      <c r="B57" s="30"/>
      <c r="C57" s="30"/>
      <c r="D57" s="30"/>
      <c r="E57" s="30"/>
      <c r="F57" s="30"/>
      <c r="G57" s="30"/>
      <c r="H57" s="30"/>
      <c r="I57" s="31"/>
    </row>
    <row r="58" spans="1:11" x14ac:dyDescent="0.2">
      <c r="A58" s="31"/>
      <c r="B58" s="31"/>
      <c r="C58" s="31"/>
      <c r="D58" s="31"/>
      <c r="E58" s="31"/>
      <c r="F58" s="31"/>
      <c r="G58" s="31"/>
      <c r="H58" s="31"/>
      <c r="I58" s="31"/>
    </row>
    <row r="59" spans="1:11" x14ac:dyDescent="0.2">
      <c r="A59" s="31"/>
      <c r="B59" s="31"/>
      <c r="C59" s="31"/>
      <c r="D59" s="31"/>
      <c r="E59" s="31"/>
      <c r="F59" s="31"/>
      <c r="G59" s="31"/>
      <c r="H59" s="31"/>
      <c r="I59" s="31"/>
    </row>
    <row r="60" spans="1:11" x14ac:dyDescent="0.2">
      <c r="A60" s="31"/>
      <c r="B60" s="31"/>
      <c r="C60" s="31"/>
      <c r="D60" s="31"/>
      <c r="E60" s="31" t="s">
        <v>14</v>
      </c>
      <c r="F60" s="31"/>
      <c r="G60" s="31"/>
      <c r="H60" s="31"/>
      <c r="I60" s="31"/>
    </row>
  </sheetData>
  <mergeCells count="10">
    <mergeCell ref="B55:G55"/>
    <mergeCell ref="A43:G43"/>
    <mergeCell ref="A45:G45"/>
    <mergeCell ref="A1:G1"/>
    <mergeCell ref="A3:G3"/>
    <mergeCell ref="A22:G22"/>
    <mergeCell ref="C26:D26"/>
    <mergeCell ref="C27:C28"/>
    <mergeCell ref="D27:D28"/>
    <mergeCell ref="E27:E28"/>
  </mergeCells>
  <printOptions horizontalCentered="1"/>
  <pageMargins left="0.19685039370078741" right="0" top="0.59055118110236227" bottom="0.59055118110236227" header="0.39370078740157483" footer="0.39370078740157483"/>
  <pageSetup paperSize="9" scale="96" orientation="portrait" r:id="rId1"/>
  <headerFooter alignWithMargins="0">
    <oddFooter>&amp;C&amp;"+,Regular" 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K37"/>
  <sheetViews>
    <sheetView showGridLines="0" zoomScaleNormal="100" zoomScaleSheetLayoutView="100" workbookViewId="0">
      <selection activeCell="G45" sqref="G45"/>
    </sheetView>
  </sheetViews>
  <sheetFormatPr defaultColWidth="9.85546875" defaultRowHeight="12.75" x14ac:dyDescent="0.2"/>
  <cols>
    <col min="1" max="1" width="3.5703125" style="184" customWidth="1"/>
    <col min="2" max="2" width="55.7109375" style="184" customWidth="1"/>
    <col min="3" max="3" width="9.140625" style="184" customWidth="1"/>
    <col min="4" max="4" width="3.28515625" style="184" customWidth="1"/>
    <col min="5" max="5" width="10.28515625" style="184" customWidth="1"/>
    <col min="6" max="6" width="11.5703125" style="184" customWidth="1"/>
    <col min="7" max="7" width="8.7109375" style="184" customWidth="1"/>
    <col min="8" max="8" width="9.7109375" style="184" customWidth="1"/>
    <col min="9" max="9" width="0.140625" style="184" hidden="1" customWidth="1"/>
    <col min="10" max="10" width="13.5703125" style="184" bestFit="1" customWidth="1"/>
    <col min="11" max="255" width="9.85546875" style="184"/>
    <col min="256" max="256" width="3.5703125" style="184" customWidth="1"/>
    <col min="257" max="257" width="52.140625" style="184" customWidth="1"/>
    <col min="258" max="258" width="9.140625" style="184" customWidth="1"/>
    <col min="259" max="259" width="10.28515625" style="184" customWidth="1"/>
    <col min="260" max="260" width="1.85546875" style="184" customWidth="1"/>
    <col min="261" max="261" width="10.28515625" style="184" customWidth="1"/>
    <col min="262" max="262" width="11.5703125" style="184" customWidth="1"/>
    <col min="263" max="263" width="8.7109375" style="184" customWidth="1"/>
    <col min="264" max="264" width="9.7109375" style="184" customWidth="1"/>
    <col min="265" max="265" width="0" style="184" hidden="1" customWidth="1"/>
    <col min="266" max="266" width="13.5703125" style="184" bestFit="1" customWidth="1"/>
    <col min="267" max="511" width="9.85546875" style="184"/>
    <col min="512" max="512" width="3.5703125" style="184" customWidth="1"/>
    <col min="513" max="513" width="52.140625" style="184" customWidth="1"/>
    <col min="514" max="514" width="9.140625" style="184" customWidth="1"/>
    <col min="515" max="515" width="10.28515625" style="184" customWidth="1"/>
    <col min="516" max="516" width="1.85546875" style="184" customWidth="1"/>
    <col min="517" max="517" width="10.28515625" style="184" customWidth="1"/>
    <col min="518" max="518" width="11.5703125" style="184" customWidth="1"/>
    <col min="519" max="519" width="8.7109375" style="184" customWidth="1"/>
    <col min="520" max="520" width="9.7109375" style="184" customWidth="1"/>
    <col min="521" max="521" width="0" style="184" hidden="1" customWidth="1"/>
    <col min="522" max="522" width="13.5703125" style="184" bestFit="1" customWidth="1"/>
    <col min="523" max="767" width="9.85546875" style="184"/>
    <col min="768" max="768" width="3.5703125" style="184" customWidth="1"/>
    <col min="769" max="769" width="52.140625" style="184" customWidth="1"/>
    <col min="770" max="770" width="9.140625" style="184" customWidth="1"/>
    <col min="771" max="771" width="10.28515625" style="184" customWidth="1"/>
    <col min="772" max="772" width="1.85546875" style="184" customWidth="1"/>
    <col min="773" max="773" width="10.28515625" style="184" customWidth="1"/>
    <col min="774" max="774" width="11.5703125" style="184" customWidth="1"/>
    <col min="775" max="775" width="8.7109375" style="184" customWidth="1"/>
    <col min="776" max="776" width="9.7109375" style="184" customWidth="1"/>
    <col min="777" max="777" width="0" style="184" hidden="1" customWidth="1"/>
    <col min="778" max="778" width="13.5703125" style="184" bestFit="1" customWidth="1"/>
    <col min="779" max="1023" width="9.85546875" style="184"/>
    <col min="1024" max="1024" width="3.5703125" style="184" customWidth="1"/>
    <col min="1025" max="1025" width="52.140625" style="184" customWidth="1"/>
    <col min="1026" max="1026" width="9.140625" style="184" customWidth="1"/>
    <col min="1027" max="1027" width="10.28515625" style="184" customWidth="1"/>
    <col min="1028" max="1028" width="1.85546875" style="184" customWidth="1"/>
    <col min="1029" max="1029" width="10.28515625" style="184" customWidth="1"/>
    <col min="1030" max="1030" width="11.5703125" style="184" customWidth="1"/>
    <col min="1031" max="1031" width="8.7109375" style="184" customWidth="1"/>
    <col min="1032" max="1032" width="9.7109375" style="184" customWidth="1"/>
    <col min="1033" max="1033" width="0" style="184" hidden="1" customWidth="1"/>
    <col min="1034" max="1034" width="13.5703125" style="184" bestFit="1" customWidth="1"/>
    <col min="1035" max="1279" width="9.85546875" style="184"/>
    <col min="1280" max="1280" width="3.5703125" style="184" customWidth="1"/>
    <col min="1281" max="1281" width="52.140625" style="184" customWidth="1"/>
    <col min="1282" max="1282" width="9.140625" style="184" customWidth="1"/>
    <col min="1283" max="1283" width="10.28515625" style="184" customWidth="1"/>
    <col min="1284" max="1284" width="1.85546875" style="184" customWidth="1"/>
    <col min="1285" max="1285" width="10.28515625" style="184" customWidth="1"/>
    <col min="1286" max="1286" width="11.5703125" style="184" customWidth="1"/>
    <col min="1287" max="1287" width="8.7109375" style="184" customWidth="1"/>
    <col min="1288" max="1288" width="9.7109375" style="184" customWidth="1"/>
    <col min="1289" max="1289" width="0" style="184" hidden="1" customWidth="1"/>
    <col min="1290" max="1290" width="13.5703125" style="184" bestFit="1" customWidth="1"/>
    <col min="1291" max="1535" width="9.85546875" style="184"/>
    <col min="1536" max="1536" width="3.5703125" style="184" customWidth="1"/>
    <col min="1537" max="1537" width="52.140625" style="184" customWidth="1"/>
    <col min="1538" max="1538" width="9.140625" style="184" customWidth="1"/>
    <col min="1539" max="1539" width="10.28515625" style="184" customWidth="1"/>
    <col min="1540" max="1540" width="1.85546875" style="184" customWidth="1"/>
    <col min="1541" max="1541" width="10.28515625" style="184" customWidth="1"/>
    <col min="1542" max="1542" width="11.5703125" style="184" customWidth="1"/>
    <col min="1543" max="1543" width="8.7109375" style="184" customWidth="1"/>
    <col min="1544" max="1544" width="9.7109375" style="184" customWidth="1"/>
    <col min="1545" max="1545" width="0" style="184" hidden="1" customWidth="1"/>
    <col min="1546" max="1546" width="13.5703125" style="184" bestFit="1" customWidth="1"/>
    <col min="1547" max="1791" width="9.85546875" style="184"/>
    <col min="1792" max="1792" width="3.5703125" style="184" customWidth="1"/>
    <col min="1793" max="1793" width="52.140625" style="184" customWidth="1"/>
    <col min="1794" max="1794" width="9.140625" style="184" customWidth="1"/>
    <col min="1795" max="1795" width="10.28515625" style="184" customWidth="1"/>
    <col min="1796" max="1796" width="1.85546875" style="184" customWidth="1"/>
    <col min="1797" max="1797" width="10.28515625" style="184" customWidth="1"/>
    <col min="1798" max="1798" width="11.5703125" style="184" customWidth="1"/>
    <col min="1799" max="1799" width="8.7109375" style="184" customWidth="1"/>
    <col min="1800" max="1800" width="9.7109375" style="184" customWidth="1"/>
    <col min="1801" max="1801" width="0" style="184" hidden="1" customWidth="1"/>
    <col min="1802" max="1802" width="13.5703125" style="184" bestFit="1" customWidth="1"/>
    <col min="1803" max="2047" width="9.85546875" style="184"/>
    <col min="2048" max="2048" width="3.5703125" style="184" customWidth="1"/>
    <col min="2049" max="2049" width="52.140625" style="184" customWidth="1"/>
    <col min="2050" max="2050" width="9.140625" style="184" customWidth="1"/>
    <col min="2051" max="2051" width="10.28515625" style="184" customWidth="1"/>
    <col min="2052" max="2052" width="1.85546875" style="184" customWidth="1"/>
    <col min="2053" max="2053" width="10.28515625" style="184" customWidth="1"/>
    <col min="2054" max="2054" width="11.5703125" style="184" customWidth="1"/>
    <col min="2055" max="2055" width="8.7109375" style="184" customWidth="1"/>
    <col min="2056" max="2056" width="9.7109375" style="184" customWidth="1"/>
    <col min="2057" max="2057" width="0" style="184" hidden="1" customWidth="1"/>
    <col min="2058" max="2058" width="13.5703125" style="184" bestFit="1" customWidth="1"/>
    <col min="2059" max="2303" width="9.85546875" style="184"/>
    <col min="2304" max="2304" width="3.5703125" style="184" customWidth="1"/>
    <col min="2305" max="2305" width="52.140625" style="184" customWidth="1"/>
    <col min="2306" max="2306" width="9.140625" style="184" customWidth="1"/>
    <col min="2307" max="2307" width="10.28515625" style="184" customWidth="1"/>
    <col min="2308" max="2308" width="1.85546875" style="184" customWidth="1"/>
    <col min="2309" max="2309" width="10.28515625" style="184" customWidth="1"/>
    <col min="2310" max="2310" width="11.5703125" style="184" customWidth="1"/>
    <col min="2311" max="2311" width="8.7109375" style="184" customWidth="1"/>
    <col min="2312" max="2312" width="9.7109375" style="184" customWidth="1"/>
    <col min="2313" max="2313" width="0" style="184" hidden="1" customWidth="1"/>
    <col min="2314" max="2314" width="13.5703125" style="184" bestFit="1" customWidth="1"/>
    <col min="2315" max="2559" width="9.85546875" style="184"/>
    <col min="2560" max="2560" width="3.5703125" style="184" customWidth="1"/>
    <col min="2561" max="2561" width="52.140625" style="184" customWidth="1"/>
    <col min="2562" max="2562" width="9.140625" style="184" customWidth="1"/>
    <col min="2563" max="2563" width="10.28515625" style="184" customWidth="1"/>
    <col min="2564" max="2564" width="1.85546875" style="184" customWidth="1"/>
    <col min="2565" max="2565" width="10.28515625" style="184" customWidth="1"/>
    <col min="2566" max="2566" width="11.5703125" style="184" customWidth="1"/>
    <col min="2567" max="2567" width="8.7109375" style="184" customWidth="1"/>
    <col min="2568" max="2568" width="9.7109375" style="184" customWidth="1"/>
    <col min="2569" max="2569" width="0" style="184" hidden="1" customWidth="1"/>
    <col min="2570" max="2570" width="13.5703125" style="184" bestFit="1" customWidth="1"/>
    <col min="2571" max="2815" width="9.85546875" style="184"/>
    <col min="2816" max="2816" width="3.5703125" style="184" customWidth="1"/>
    <col min="2817" max="2817" width="52.140625" style="184" customWidth="1"/>
    <col min="2818" max="2818" width="9.140625" style="184" customWidth="1"/>
    <col min="2819" max="2819" width="10.28515625" style="184" customWidth="1"/>
    <col min="2820" max="2820" width="1.85546875" style="184" customWidth="1"/>
    <col min="2821" max="2821" width="10.28515625" style="184" customWidth="1"/>
    <col min="2822" max="2822" width="11.5703125" style="184" customWidth="1"/>
    <col min="2823" max="2823" width="8.7109375" style="184" customWidth="1"/>
    <col min="2824" max="2824" width="9.7109375" style="184" customWidth="1"/>
    <col min="2825" max="2825" width="0" style="184" hidden="1" customWidth="1"/>
    <col min="2826" max="2826" width="13.5703125" style="184" bestFit="1" customWidth="1"/>
    <col min="2827" max="3071" width="9.85546875" style="184"/>
    <col min="3072" max="3072" width="3.5703125" style="184" customWidth="1"/>
    <col min="3073" max="3073" width="52.140625" style="184" customWidth="1"/>
    <col min="3074" max="3074" width="9.140625" style="184" customWidth="1"/>
    <col min="3075" max="3075" width="10.28515625" style="184" customWidth="1"/>
    <col min="3076" max="3076" width="1.85546875" style="184" customWidth="1"/>
    <col min="3077" max="3077" width="10.28515625" style="184" customWidth="1"/>
    <col min="3078" max="3078" width="11.5703125" style="184" customWidth="1"/>
    <col min="3079" max="3079" width="8.7109375" style="184" customWidth="1"/>
    <col min="3080" max="3080" width="9.7109375" style="184" customWidth="1"/>
    <col min="3081" max="3081" width="0" style="184" hidden="1" customWidth="1"/>
    <col min="3082" max="3082" width="13.5703125" style="184" bestFit="1" customWidth="1"/>
    <col min="3083" max="3327" width="9.85546875" style="184"/>
    <col min="3328" max="3328" width="3.5703125" style="184" customWidth="1"/>
    <col min="3329" max="3329" width="52.140625" style="184" customWidth="1"/>
    <col min="3330" max="3330" width="9.140625" style="184" customWidth="1"/>
    <col min="3331" max="3331" width="10.28515625" style="184" customWidth="1"/>
    <col min="3332" max="3332" width="1.85546875" style="184" customWidth="1"/>
    <col min="3333" max="3333" width="10.28515625" style="184" customWidth="1"/>
    <col min="3334" max="3334" width="11.5703125" style="184" customWidth="1"/>
    <col min="3335" max="3335" width="8.7109375" style="184" customWidth="1"/>
    <col min="3336" max="3336" width="9.7109375" style="184" customWidth="1"/>
    <col min="3337" max="3337" width="0" style="184" hidden="1" customWidth="1"/>
    <col min="3338" max="3338" width="13.5703125" style="184" bestFit="1" customWidth="1"/>
    <col min="3339" max="3583" width="9.85546875" style="184"/>
    <col min="3584" max="3584" width="3.5703125" style="184" customWidth="1"/>
    <col min="3585" max="3585" width="52.140625" style="184" customWidth="1"/>
    <col min="3586" max="3586" width="9.140625" style="184" customWidth="1"/>
    <col min="3587" max="3587" width="10.28515625" style="184" customWidth="1"/>
    <col min="3588" max="3588" width="1.85546875" style="184" customWidth="1"/>
    <col min="3589" max="3589" width="10.28515625" style="184" customWidth="1"/>
    <col min="3590" max="3590" width="11.5703125" style="184" customWidth="1"/>
    <col min="3591" max="3591" width="8.7109375" style="184" customWidth="1"/>
    <col min="3592" max="3592" width="9.7109375" style="184" customWidth="1"/>
    <col min="3593" max="3593" width="0" style="184" hidden="1" customWidth="1"/>
    <col min="3594" max="3594" width="13.5703125" style="184" bestFit="1" customWidth="1"/>
    <col min="3595" max="3839" width="9.85546875" style="184"/>
    <col min="3840" max="3840" width="3.5703125" style="184" customWidth="1"/>
    <col min="3841" max="3841" width="52.140625" style="184" customWidth="1"/>
    <col min="3842" max="3842" width="9.140625" style="184" customWidth="1"/>
    <col min="3843" max="3843" width="10.28515625" style="184" customWidth="1"/>
    <col min="3844" max="3844" width="1.85546875" style="184" customWidth="1"/>
    <col min="3845" max="3845" width="10.28515625" style="184" customWidth="1"/>
    <col min="3846" max="3846" width="11.5703125" style="184" customWidth="1"/>
    <col min="3847" max="3847" width="8.7109375" style="184" customWidth="1"/>
    <col min="3848" max="3848" width="9.7109375" style="184" customWidth="1"/>
    <col min="3849" max="3849" width="0" style="184" hidden="1" customWidth="1"/>
    <col min="3850" max="3850" width="13.5703125" style="184" bestFit="1" customWidth="1"/>
    <col min="3851" max="4095" width="9.85546875" style="184"/>
    <col min="4096" max="4096" width="3.5703125" style="184" customWidth="1"/>
    <col min="4097" max="4097" width="52.140625" style="184" customWidth="1"/>
    <col min="4098" max="4098" width="9.140625" style="184" customWidth="1"/>
    <col min="4099" max="4099" width="10.28515625" style="184" customWidth="1"/>
    <col min="4100" max="4100" width="1.85546875" style="184" customWidth="1"/>
    <col min="4101" max="4101" width="10.28515625" style="184" customWidth="1"/>
    <col min="4102" max="4102" width="11.5703125" style="184" customWidth="1"/>
    <col min="4103" max="4103" width="8.7109375" style="184" customWidth="1"/>
    <col min="4104" max="4104" width="9.7109375" style="184" customWidth="1"/>
    <col min="4105" max="4105" width="0" style="184" hidden="1" customWidth="1"/>
    <col min="4106" max="4106" width="13.5703125" style="184" bestFit="1" customWidth="1"/>
    <col min="4107" max="4351" width="9.85546875" style="184"/>
    <col min="4352" max="4352" width="3.5703125" style="184" customWidth="1"/>
    <col min="4353" max="4353" width="52.140625" style="184" customWidth="1"/>
    <col min="4354" max="4354" width="9.140625" style="184" customWidth="1"/>
    <col min="4355" max="4355" width="10.28515625" style="184" customWidth="1"/>
    <col min="4356" max="4356" width="1.85546875" style="184" customWidth="1"/>
    <col min="4357" max="4357" width="10.28515625" style="184" customWidth="1"/>
    <col min="4358" max="4358" width="11.5703125" style="184" customWidth="1"/>
    <col min="4359" max="4359" width="8.7109375" style="184" customWidth="1"/>
    <col min="4360" max="4360" width="9.7109375" style="184" customWidth="1"/>
    <col min="4361" max="4361" width="0" style="184" hidden="1" customWidth="1"/>
    <col min="4362" max="4362" width="13.5703125" style="184" bestFit="1" customWidth="1"/>
    <col min="4363" max="4607" width="9.85546875" style="184"/>
    <col min="4608" max="4608" width="3.5703125" style="184" customWidth="1"/>
    <col min="4609" max="4609" width="52.140625" style="184" customWidth="1"/>
    <col min="4610" max="4610" width="9.140625" style="184" customWidth="1"/>
    <col min="4611" max="4611" width="10.28515625" style="184" customWidth="1"/>
    <col min="4612" max="4612" width="1.85546875" style="184" customWidth="1"/>
    <col min="4613" max="4613" width="10.28515625" style="184" customWidth="1"/>
    <col min="4614" max="4614" width="11.5703125" style="184" customWidth="1"/>
    <col min="4615" max="4615" width="8.7109375" style="184" customWidth="1"/>
    <col min="4616" max="4616" width="9.7109375" style="184" customWidth="1"/>
    <col min="4617" max="4617" width="0" style="184" hidden="1" customWidth="1"/>
    <col min="4618" max="4618" width="13.5703125" style="184" bestFit="1" customWidth="1"/>
    <col min="4619" max="4863" width="9.85546875" style="184"/>
    <col min="4864" max="4864" width="3.5703125" style="184" customWidth="1"/>
    <col min="4865" max="4865" width="52.140625" style="184" customWidth="1"/>
    <col min="4866" max="4866" width="9.140625" style="184" customWidth="1"/>
    <col min="4867" max="4867" width="10.28515625" style="184" customWidth="1"/>
    <col min="4868" max="4868" width="1.85546875" style="184" customWidth="1"/>
    <col min="4869" max="4869" width="10.28515625" style="184" customWidth="1"/>
    <col min="4870" max="4870" width="11.5703125" style="184" customWidth="1"/>
    <col min="4871" max="4871" width="8.7109375" style="184" customWidth="1"/>
    <col min="4872" max="4872" width="9.7109375" style="184" customWidth="1"/>
    <col min="4873" max="4873" width="0" style="184" hidden="1" customWidth="1"/>
    <col min="4874" max="4874" width="13.5703125" style="184" bestFit="1" customWidth="1"/>
    <col min="4875" max="5119" width="9.85546875" style="184"/>
    <col min="5120" max="5120" width="3.5703125" style="184" customWidth="1"/>
    <col min="5121" max="5121" width="52.140625" style="184" customWidth="1"/>
    <col min="5122" max="5122" width="9.140625" style="184" customWidth="1"/>
    <col min="5123" max="5123" width="10.28515625" style="184" customWidth="1"/>
    <col min="5124" max="5124" width="1.85546875" style="184" customWidth="1"/>
    <col min="5125" max="5125" width="10.28515625" style="184" customWidth="1"/>
    <col min="5126" max="5126" width="11.5703125" style="184" customWidth="1"/>
    <col min="5127" max="5127" width="8.7109375" style="184" customWidth="1"/>
    <col min="5128" max="5128" width="9.7109375" style="184" customWidth="1"/>
    <col min="5129" max="5129" width="0" style="184" hidden="1" customWidth="1"/>
    <col min="5130" max="5130" width="13.5703125" style="184" bestFit="1" customWidth="1"/>
    <col min="5131" max="5375" width="9.85546875" style="184"/>
    <col min="5376" max="5376" width="3.5703125" style="184" customWidth="1"/>
    <col min="5377" max="5377" width="52.140625" style="184" customWidth="1"/>
    <col min="5378" max="5378" width="9.140625" style="184" customWidth="1"/>
    <col min="5379" max="5379" width="10.28515625" style="184" customWidth="1"/>
    <col min="5380" max="5380" width="1.85546875" style="184" customWidth="1"/>
    <col min="5381" max="5381" width="10.28515625" style="184" customWidth="1"/>
    <col min="5382" max="5382" width="11.5703125" style="184" customWidth="1"/>
    <col min="5383" max="5383" width="8.7109375" style="184" customWidth="1"/>
    <col min="5384" max="5384" width="9.7109375" style="184" customWidth="1"/>
    <col min="5385" max="5385" width="0" style="184" hidden="1" customWidth="1"/>
    <col min="5386" max="5386" width="13.5703125" style="184" bestFit="1" customWidth="1"/>
    <col min="5387" max="5631" width="9.85546875" style="184"/>
    <col min="5632" max="5632" width="3.5703125" style="184" customWidth="1"/>
    <col min="5633" max="5633" width="52.140625" style="184" customWidth="1"/>
    <col min="5634" max="5634" width="9.140625" style="184" customWidth="1"/>
    <col min="5635" max="5635" width="10.28515625" style="184" customWidth="1"/>
    <col min="5636" max="5636" width="1.85546875" style="184" customWidth="1"/>
    <col min="5637" max="5637" width="10.28515625" style="184" customWidth="1"/>
    <col min="5638" max="5638" width="11.5703125" style="184" customWidth="1"/>
    <col min="5639" max="5639" width="8.7109375" style="184" customWidth="1"/>
    <col min="5640" max="5640" width="9.7109375" style="184" customWidth="1"/>
    <col min="5641" max="5641" width="0" style="184" hidden="1" customWidth="1"/>
    <col min="5642" max="5642" width="13.5703125" style="184" bestFit="1" customWidth="1"/>
    <col min="5643" max="5887" width="9.85546875" style="184"/>
    <col min="5888" max="5888" width="3.5703125" style="184" customWidth="1"/>
    <col min="5889" max="5889" width="52.140625" style="184" customWidth="1"/>
    <col min="5890" max="5890" width="9.140625" style="184" customWidth="1"/>
    <col min="5891" max="5891" width="10.28515625" style="184" customWidth="1"/>
    <col min="5892" max="5892" width="1.85546875" style="184" customWidth="1"/>
    <col min="5893" max="5893" width="10.28515625" style="184" customWidth="1"/>
    <col min="5894" max="5894" width="11.5703125" style="184" customWidth="1"/>
    <col min="5895" max="5895" width="8.7109375" style="184" customWidth="1"/>
    <col min="5896" max="5896" width="9.7109375" style="184" customWidth="1"/>
    <col min="5897" max="5897" width="0" style="184" hidden="1" customWidth="1"/>
    <col min="5898" max="5898" width="13.5703125" style="184" bestFit="1" customWidth="1"/>
    <col min="5899" max="6143" width="9.85546875" style="184"/>
    <col min="6144" max="6144" width="3.5703125" style="184" customWidth="1"/>
    <col min="6145" max="6145" width="52.140625" style="184" customWidth="1"/>
    <col min="6146" max="6146" width="9.140625" style="184" customWidth="1"/>
    <col min="6147" max="6147" width="10.28515625" style="184" customWidth="1"/>
    <col min="6148" max="6148" width="1.85546875" style="184" customWidth="1"/>
    <col min="6149" max="6149" width="10.28515625" style="184" customWidth="1"/>
    <col min="6150" max="6150" width="11.5703125" style="184" customWidth="1"/>
    <col min="6151" max="6151" width="8.7109375" style="184" customWidth="1"/>
    <col min="6152" max="6152" width="9.7109375" style="184" customWidth="1"/>
    <col min="6153" max="6153" width="0" style="184" hidden="1" customWidth="1"/>
    <col min="6154" max="6154" width="13.5703125" style="184" bestFit="1" customWidth="1"/>
    <col min="6155" max="6399" width="9.85546875" style="184"/>
    <col min="6400" max="6400" width="3.5703125" style="184" customWidth="1"/>
    <col min="6401" max="6401" width="52.140625" style="184" customWidth="1"/>
    <col min="6402" max="6402" width="9.140625" style="184" customWidth="1"/>
    <col min="6403" max="6403" width="10.28515625" style="184" customWidth="1"/>
    <col min="6404" max="6404" width="1.85546875" style="184" customWidth="1"/>
    <col min="6405" max="6405" width="10.28515625" style="184" customWidth="1"/>
    <col min="6406" max="6406" width="11.5703125" style="184" customWidth="1"/>
    <col min="6407" max="6407" width="8.7109375" style="184" customWidth="1"/>
    <col min="6408" max="6408" width="9.7109375" style="184" customWidth="1"/>
    <col min="6409" max="6409" width="0" style="184" hidden="1" customWidth="1"/>
    <col min="6410" max="6410" width="13.5703125" style="184" bestFit="1" customWidth="1"/>
    <col min="6411" max="6655" width="9.85546875" style="184"/>
    <col min="6656" max="6656" width="3.5703125" style="184" customWidth="1"/>
    <col min="6657" max="6657" width="52.140625" style="184" customWidth="1"/>
    <col min="6658" max="6658" width="9.140625" style="184" customWidth="1"/>
    <col min="6659" max="6659" width="10.28515625" style="184" customWidth="1"/>
    <col min="6660" max="6660" width="1.85546875" style="184" customWidth="1"/>
    <col min="6661" max="6661" width="10.28515625" style="184" customWidth="1"/>
    <col min="6662" max="6662" width="11.5703125" style="184" customWidth="1"/>
    <col min="6663" max="6663" width="8.7109375" style="184" customWidth="1"/>
    <col min="6664" max="6664" width="9.7109375" style="184" customWidth="1"/>
    <col min="6665" max="6665" width="0" style="184" hidden="1" customWidth="1"/>
    <col min="6666" max="6666" width="13.5703125" style="184" bestFit="1" customWidth="1"/>
    <col min="6667" max="6911" width="9.85546875" style="184"/>
    <col min="6912" max="6912" width="3.5703125" style="184" customWidth="1"/>
    <col min="6913" max="6913" width="52.140625" style="184" customWidth="1"/>
    <col min="6914" max="6914" width="9.140625" style="184" customWidth="1"/>
    <col min="6915" max="6915" width="10.28515625" style="184" customWidth="1"/>
    <col min="6916" max="6916" width="1.85546875" style="184" customWidth="1"/>
    <col min="6917" max="6917" width="10.28515625" style="184" customWidth="1"/>
    <col min="6918" max="6918" width="11.5703125" style="184" customWidth="1"/>
    <col min="6919" max="6919" width="8.7109375" style="184" customWidth="1"/>
    <col min="6920" max="6920" width="9.7109375" style="184" customWidth="1"/>
    <col min="6921" max="6921" width="0" style="184" hidden="1" customWidth="1"/>
    <col min="6922" max="6922" width="13.5703125" style="184" bestFit="1" customWidth="1"/>
    <col min="6923" max="7167" width="9.85546875" style="184"/>
    <col min="7168" max="7168" width="3.5703125" style="184" customWidth="1"/>
    <col min="7169" max="7169" width="52.140625" style="184" customWidth="1"/>
    <col min="7170" max="7170" width="9.140625" style="184" customWidth="1"/>
    <col min="7171" max="7171" width="10.28515625" style="184" customWidth="1"/>
    <col min="7172" max="7172" width="1.85546875" style="184" customWidth="1"/>
    <col min="7173" max="7173" width="10.28515625" style="184" customWidth="1"/>
    <col min="7174" max="7174" width="11.5703125" style="184" customWidth="1"/>
    <col min="7175" max="7175" width="8.7109375" style="184" customWidth="1"/>
    <col min="7176" max="7176" width="9.7109375" style="184" customWidth="1"/>
    <col min="7177" max="7177" width="0" style="184" hidden="1" customWidth="1"/>
    <col min="7178" max="7178" width="13.5703125" style="184" bestFit="1" customWidth="1"/>
    <col min="7179" max="7423" width="9.85546875" style="184"/>
    <col min="7424" max="7424" width="3.5703125" style="184" customWidth="1"/>
    <col min="7425" max="7425" width="52.140625" style="184" customWidth="1"/>
    <col min="7426" max="7426" width="9.140625" style="184" customWidth="1"/>
    <col min="7427" max="7427" width="10.28515625" style="184" customWidth="1"/>
    <col min="7428" max="7428" width="1.85546875" style="184" customWidth="1"/>
    <col min="7429" max="7429" width="10.28515625" style="184" customWidth="1"/>
    <col min="7430" max="7430" width="11.5703125" style="184" customWidth="1"/>
    <col min="7431" max="7431" width="8.7109375" style="184" customWidth="1"/>
    <col min="7432" max="7432" width="9.7109375" style="184" customWidth="1"/>
    <col min="7433" max="7433" width="0" style="184" hidden="1" customWidth="1"/>
    <col min="7434" max="7434" width="13.5703125" style="184" bestFit="1" customWidth="1"/>
    <col min="7435" max="7679" width="9.85546875" style="184"/>
    <col min="7680" max="7680" width="3.5703125" style="184" customWidth="1"/>
    <col min="7681" max="7681" width="52.140625" style="184" customWidth="1"/>
    <col min="7682" max="7682" width="9.140625" style="184" customWidth="1"/>
    <col min="7683" max="7683" width="10.28515625" style="184" customWidth="1"/>
    <col min="7684" max="7684" width="1.85546875" style="184" customWidth="1"/>
    <col min="7685" max="7685" width="10.28515625" style="184" customWidth="1"/>
    <col min="7686" max="7686" width="11.5703125" style="184" customWidth="1"/>
    <col min="7687" max="7687" width="8.7109375" style="184" customWidth="1"/>
    <col min="7688" max="7688" width="9.7109375" style="184" customWidth="1"/>
    <col min="7689" max="7689" width="0" style="184" hidden="1" customWidth="1"/>
    <col min="7690" max="7690" width="13.5703125" style="184" bestFit="1" customWidth="1"/>
    <col min="7691" max="7935" width="9.85546875" style="184"/>
    <col min="7936" max="7936" width="3.5703125" style="184" customWidth="1"/>
    <col min="7937" max="7937" width="52.140625" style="184" customWidth="1"/>
    <col min="7938" max="7938" width="9.140625" style="184" customWidth="1"/>
    <col min="7939" max="7939" width="10.28515625" style="184" customWidth="1"/>
    <col min="7940" max="7940" width="1.85546875" style="184" customWidth="1"/>
    <col min="7941" max="7941" width="10.28515625" style="184" customWidth="1"/>
    <col min="7942" max="7942" width="11.5703125" style="184" customWidth="1"/>
    <col min="7943" max="7943" width="8.7109375" style="184" customWidth="1"/>
    <col min="7944" max="7944" width="9.7109375" style="184" customWidth="1"/>
    <col min="7945" max="7945" width="0" style="184" hidden="1" customWidth="1"/>
    <col min="7946" max="7946" width="13.5703125" style="184" bestFit="1" customWidth="1"/>
    <col min="7947" max="8191" width="9.85546875" style="184"/>
    <col min="8192" max="8192" width="3.5703125" style="184" customWidth="1"/>
    <col min="8193" max="8193" width="52.140625" style="184" customWidth="1"/>
    <col min="8194" max="8194" width="9.140625" style="184" customWidth="1"/>
    <col min="8195" max="8195" width="10.28515625" style="184" customWidth="1"/>
    <col min="8196" max="8196" width="1.85546875" style="184" customWidth="1"/>
    <col min="8197" max="8197" width="10.28515625" style="184" customWidth="1"/>
    <col min="8198" max="8198" width="11.5703125" style="184" customWidth="1"/>
    <col min="8199" max="8199" width="8.7109375" style="184" customWidth="1"/>
    <col min="8200" max="8200" width="9.7109375" style="184" customWidth="1"/>
    <col min="8201" max="8201" width="0" style="184" hidden="1" customWidth="1"/>
    <col min="8202" max="8202" width="13.5703125" style="184" bestFit="1" customWidth="1"/>
    <col min="8203" max="8447" width="9.85546875" style="184"/>
    <col min="8448" max="8448" width="3.5703125" style="184" customWidth="1"/>
    <col min="8449" max="8449" width="52.140625" style="184" customWidth="1"/>
    <col min="8450" max="8450" width="9.140625" style="184" customWidth="1"/>
    <col min="8451" max="8451" width="10.28515625" style="184" customWidth="1"/>
    <col min="8452" max="8452" width="1.85546875" style="184" customWidth="1"/>
    <col min="8453" max="8453" width="10.28515625" style="184" customWidth="1"/>
    <col min="8454" max="8454" width="11.5703125" style="184" customWidth="1"/>
    <col min="8455" max="8455" width="8.7109375" style="184" customWidth="1"/>
    <col min="8456" max="8456" width="9.7109375" style="184" customWidth="1"/>
    <col min="8457" max="8457" width="0" style="184" hidden="1" customWidth="1"/>
    <col min="8458" max="8458" width="13.5703125" style="184" bestFit="1" customWidth="1"/>
    <col min="8459" max="8703" width="9.85546875" style="184"/>
    <col min="8704" max="8704" width="3.5703125" style="184" customWidth="1"/>
    <col min="8705" max="8705" width="52.140625" style="184" customWidth="1"/>
    <col min="8706" max="8706" width="9.140625" style="184" customWidth="1"/>
    <col min="8707" max="8707" width="10.28515625" style="184" customWidth="1"/>
    <col min="8708" max="8708" width="1.85546875" style="184" customWidth="1"/>
    <col min="8709" max="8709" width="10.28515625" style="184" customWidth="1"/>
    <col min="8710" max="8710" width="11.5703125" style="184" customWidth="1"/>
    <col min="8711" max="8711" width="8.7109375" style="184" customWidth="1"/>
    <col min="8712" max="8712" width="9.7109375" style="184" customWidth="1"/>
    <col min="8713" max="8713" width="0" style="184" hidden="1" customWidth="1"/>
    <col min="8714" max="8714" width="13.5703125" style="184" bestFit="1" customWidth="1"/>
    <col min="8715" max="8959" width="9.85546875" style="184"/>
    <col min="8960" max="8960" width="3.5703125" style="184" customWidth="1"/>
    <col min="8961" max="8961" width="52.140625" style="184" customWidth="1"/>
    <col min="8962" max="8962" width="9.140625" style="184" customWidth="1"/>
    <col min="8963" max="8963" width="10.28515625" style="184" customWidth="1"/>
    <col min="8964" max="8964" width="1.85546875" style="184" customWidth="1"/>
    <col min="8965" max="8965" width="10.28515625" style="184" customWidth="1"/>
    <col min="8966" max="8966" width="11.5703125" style="184" customWidth="1"/>
    <col min="8967" max="8967" width="8.7109375" style="184" customWidth="1"/>
    <col min="8968" max="8968" width="9.7109375" style="184" customWidth="1"/>
    <col min="8969" max="8969" width="0" style="184" hidden="1" customWidth="1"/>
    <col min="8970" max="8970" width="13.5703125" style="184" bestFit="1" customWidth="1"/>
    <col min="8971" max="9215" width="9.85546875" style="184"/>
    <col min="9216" max="9216" width="3.5703125" style="184" customWidth="1"/>
    <col min="9217" max="9217" width="52.140625" style="184" customWidth="1"/>
    <col min="9218" max="9218" width="9.140625" style="184" customWidth="1"/>
    <col min="9219" max="9219" width="10.28515625" style="184" customWidth="1"/>
    <col min="9220" max="9220" width="1.85546875" style="184" customWidth="1"/>
    <col min="9221" max="9221" width="10.28515625" style="184" customWidth="1"/>
    <col min="9222" max="9222" width="11.5703125" style="184" customWidth="1"/>
    <col min="9223" max="9223" width="8.7109375" style="184" customWidth="1"/>
    <col min="9224" max="9224" width="9.7109375" style="184" customWidth="1"/>
    <col min="9225" max="9225" width="0" style="184" hidden="1" customWidth="1"/>
    <col min="9226" max="9226" width="13.5703125" style="184" bestFit="1" customWidth="1"/>
    <col min="9227" max="9471" width="9.85546875" style="184"/>
    <col min="9472" max="9472" width="3.5703125" style="184" customWidth="1"/>
    <col min="9473" max="9473" width="52.140625" style="184" customWidth="1"/>
    <col min="9474" max="9474" width="9.140625" style="184" customWidth="1"/>
    <col min="9475" max="9475" width="10.28515625" style="184" customWidth="1"/>
    <col min="9476" max="9476" width="1.85546875" style="184" customWidth="1"/>
    <col min="9477" max="9477" width="10.28515625" style="184" customWidth="1"/>
    <col min="9478" max="9478" width="11.5703125" style="184" customWidth="1"/>
    <col min="9479" max="9479" width="8.7109375" style="184" customWidth="1"/>
    <col min="9480" max="9480" width="9.7109375" style="184" customWidth="1"/>
    <col min="9481" max="9481" width="0" style="184" hidden="1" customWidth="1"/>
    <col min="9482" max="9482" width="13.5703125" style="184" bestFit="1" customWidth="1"/>
    <col min="9483" max="9727" width="9.85546875" style="184"/>
    <col min="9728" max="9728" width="3.5703125" style="184" customWidth="1"/>
    <col min="9729" max="9729" width="52.140625" style="184" customWidth="1"/>
    <col min="9730" max="9730" width="9.140625" style="184" customWidth="1"/>
    <col min="9731" max="9731" width="10.28515625" style="184" customWidth="1"/>
    <col min="9732" max="9732" width="1.85546875" style="184" customWidth="1"/>
    <col min="9733" max="9733" width="10.28515625" style="184" customWidth="1"/>
    <col min="9734" max="9734" width="11.5703125" style="184" customWidth="1"/>
    <col min="9735" max="9735" width="8.7109375" style="184" customWidth="1"/>
    <col min="9736" max="9736" width="9.7109375" style="184" customWidth="1"/>
    <col min="9737" max="9737" width="0" style="184" hidden="1" customWidth="1"/>
    <col min="9738" max="9738" width="13.5703125" style="184" bestFit="1" customWidth="1"/>
    <col min="9739" max="9983" width="9.85546875" style="184"/>
    <col min="9984" max="9984" width="3.5703125" style="184" customWidth="1"/>
    <col min="9985" max="9985" width="52.140625" style="184" customWidth="1"/>
    <col min="9986" max="9986" width="9.140625" style="184" customWidth="1"/>
    <col min="9987" max="9987" width="10.28515625" style="184" customWidth="1"/>
    <col min="9988" max="9988" width="1.85546875" style="184" customWidth="1"/>
    <col min="9989" max="9989" width="10.28515625" style="184" customWidth="1"/>
    <col min="9990" max="9990" width="11.5703125" style="184" customWidth="1"/>
    <col min="9991" max="9991" width="8.7109375" style="184" customWidth="1"/>
    <col min="9992" max="9992" width="9.7109375" style="184" customWidth="1"/>
    <col min="9993" max="9993" width="0" style="184" hidden="1" customWidth="1"/>
    <col min="9994" max="9994" width="13.5703125" style="184" bestFit="1" customWidth="1"/>
    <col min="9995" max="10239" width="9.85546875" style="184"/>
    <col min="10240" max="10240" width="3.5703125" style="184" customWidth="1"/>
    <col min="10241" max="10241" width="52.140625" style="184" customWidth="1"/>
    <col min="10242" max="10242" width="9.140625" style="184" customWidth="1"/>
    <col min="10243" max="10243" width="10.28515625" style="184" customWidth="1"/>
    <col min="10244" max="10244" width="1.85546875" style="184" customWidth="1"/>
    <col min="10245" max="10245" width="10.28515625" style="184" customWidth="1"/>
    <col min="10246" max="10246" width="11.5703125" style="184" customWidth="1"/>
    <col min="10247" max="10247" width="8.7109375" style="184" customWidth="1"/>
    <col min="10248" max="10248" width="9.7109375" style="184" customWidth="1"/>
    <col min="10249" max="10249" width="0" style="184" hidden="1" customWidth="1"/>
    <col min="10250" max="10250" width="13.5703125" style="184" bestFit="1" customWidth="1"/>
    <col min="10251" max="10495" width="9.85546875" style="184"/>
    <col min="10496" max="10496" width="3.5703125" style="184" customWidth="1"/>
    <col min="10497" max="10497" width="52.140625" style="184" customWidth="1"/>
    <col min="10498" max="10498" width="9.140625" style="184" customWidth="1"/>
    <col min="10499" max="10499" width="10.28515625" style="184" customWidth="1"/>
    <col min="10500" max="10500" width="1.85546875" style="184" customWidth="1"/>
    <col min="10501" max="10501" width="10.28515625" style="184" customWidth="1"/>
    <col min="10502" max="10502" width="11.5703125" style="184" customWidth="1"/>
    <col min="10503" max="10503" width="8.7109375" style="184" customWidth="1"/>
    <col min="10504" max="10504" width="9.7109375" style="184" customWidth="1"/>
    <col min="10505" max="10505" width="0" style="184" hidden="1" customWidth="1"/>
    <col min="10506" max="10506" width="13.5703125" style="184" bestFit="1" customWidth="1"/>
    <col min="10507" max="10751" width="9.85546875" style="184"/>
    <col min="10752" max="10752" width="3.5703125" style="184" customWidth="1"/>
    <col min="10753" max="10753" width="52.140625" style="184" customWidth="1"/>
    <col min="10754" max="10754" width="9.140625" style="184" customWidth="1"/>
    <col min="10755" max="10755" width="10.28515625" style="184" customWidth="1"/>
    <col min="10756" max="10756" width="1.85546875" style="184" customWidth="1"/>
    <col min="10757" max="10757" width="10.28515625" style="184" customWidth="1"/>
    <col min="10758" max="10758" width="11.5703125" style="184" customWidth="1"/>
    <col min="10759" max="10759" width="8.7109375" style="184" customWidth="1"/>
    <col min="10760" max="10760" width="9.7109375" style="184" customWidth="1"/>
    <col min="10761" max="10761" width="0" style="184" hidden="1" customWidth="1"/>
    <col min="10762" max="10762" width="13.5703125" style="184" bestFit="1" customWidth="1"/>
    <col min="10763" max="11007" width="9.85546875" style="184"/>
    <col min="11008" max="11008" width="3.5703125" style="184" customWidth="1"/>
    <col min="11009" max="11009" width="52.140625" style="184" customWidth="1"/>
    <col min="11010" max="11010" width="9.140625" style="184" customWidth="1"/>
    <col min="11011" max="11011" width="10.28515625" style="184" customWidth="1"/>
    <col min="11012" max="11012" width="1.85546875" style="184" customWidth="1"/>
    <col min="11013" max="11013" width="10.28515625" style="184" customWidth="1"/>
    <col min="11014" max="11014" width="11.5703125" style="184" customWidth="1"/>
    <col min="11015" max="11015" width="8.7109375" style="184" customWidth="1"/>
    <col min="11016" max="11016" width="9.7109375" style="184" customWidth="1"/>
    <col min="11017" max="11017" width="0" style="184" hidden="1" customWidth="1"/>
    <col min="11018" max="11018" width="13.5703125" style="184" bestFit="1" customWidth="1"/>
    <col min="11019" max="11263" width="9.85546875" style="184"/>
    <col min="11264" max="11264" width="3.5703125" style="184" customWidth="1"/>
    <col min="11265" max="11265" width="52.140625" style="184" customWidth="1"/>
    <col min="11266" max="11266" width="9.140625" style="184" customWidth="1"/>
    <col min="11267" max="11267" width="10.28515625" style="184" customWidth="1"/>
    <col min="11268" max="11268" width="1.85546875" style="184" customWidth="1"/>
    <col min="11269" max="11269" width="10.28515625" style="184" customWidth="1"/>
    <col min="11270" max="11270" width="11.5703125" style="184" customWidth="1"/>
    <col min="11271" max="11271" width="8.7109375" style="184" customWidth="1"/>
    <col min="11272" max="11272" width="9.7109375" style="184" customWidth="1"/>
    <col min="11273" max="11273" width="0" style="184" hidden="1" customWidth="1"/>
    <col min="11274" max="11274" width="13.5703125" style="184" bestFit="1" customWidth="1"/>
    <col min="11275" max="11519" width="9.85546875" style="184"/>
    <col min="11520" max="11520" width="3.5703125" style="184" customWidth="1"/>
    <col min="11521" max="11521" width="52.140625" style="184" customWidth="1"/>
    <col min="11522" max="11522" width="9.140625" style="184" customWidth="1"/>
    <col min="11523" max="11523" width="10.28515625" style="184" customWidth="1"/>
    <col min="11524" max="11524" width="1.85546875" style="184" customWidth="1"/>
    <col min="11525" max="11525" width="10.28515625" style="184" customWidth="1"/>
    <col min="11526" max="11526" width="11.5703125" style="184" customWidth="1"/>
    <col min="11527" max="11527" width="8.7109375" style="184" customWidth="1"/>
    <col min="11528" max="11528" width="9.7109375" style="184" customWidth="1"/>
    <col min="11529" max="11529" width="0" style="184" hidden="1" customWidth="1"/>
    <col min="11530" max="11530" width="13.5703125" style="184" bestFit="1" customWidth="1"/>
    <col min="11531" max="11775" width="9.85546875" style="184"/>
    <col min="11776" max="11776" width="3.5703125" style="184" customWidth="1"/>
    <col min="11777" max="11777" width="52.140625" style="184" customWidth="1"/>
    <col min="11778" max="11778" width="9.140625" style="184" customWidth="1"/>
    <col min="11779" max="11779" width="10.28515625" style="184" customWidth="1"/>
    <col min="11780" max="11780" width="1.85546875" style="184" customWidth="1"/>
    <col min="11781" max="11781" width="10.28515625" style="184" customWidth="1"/>
    <col min="11782" max="11782" width="11.5703125" style="184" customWidth="1"/>
    <col min="11783" max="11783" width="8.7109375" style="184" customWidth="1"/>
    <col min="11784" max="11784" width="9.7109375" style="184" customWidth="1"/>
    <col min="11785" max="11785" width="0" style="184" hidden="1" customWidth="1"/>
    <col min="11786" max="11786" width="13.5703125" style="184" bestFit="1" customWidth="1"/>
    <col min="11787" max="12031" width="9.85546875" style="184"/>
    <col min="12032" max="12032" width="3.5703125" style="184" customWidth="1"/>
    <col min="12033" max="12033" width="52.140625" style="184" customWidth="1"/>
    <col min="12034" max="12034" width="9.140625" style="184" customWidth="1"/>
    <col min="12035" max="12035" width="10.28515625" style="184" customWidth="1"/>
    <col min="12036" max="12036" width="1.85546875" style="184" customWidth="1"/>
    <col min="12037" max="12037" width="10.28515625" style="184" customWidth="1"/>
    <col min="12038" max="12038" width="11.5703125" style="184" customWidth="1"/>
    <col min="12039" max="12039" width="8.7109375" style="184" customWidth="1"/>
    <col min="12040" max="12040" width="9.7109375" style="184" customWidth="1"/>
    <col min="12041" max="12041" width="0" style="184" hidden="1" customWidth="1"/>
    <col min="12042" max="12042" width="13.5703125" style="184" bestFit="1" customWidth="1"/>
    <col min="12043" max="12287" width="9.85546875" style="184"/>
    <col min="12288" max="12288" width="3.5703125" style="184" customWidth="1"/>
    <col min="12289" max="12289" width="52.140625" style="184" customWidth="1"/>
    <col min="12290" max="12290" width="9.140625" style="184" customWidth="1"/>
    <col min="12291" max="12291" width="10.28515625" style="184" customWidth="1"/>
    <col min="12292" max="12292" width="1.85546875" style="184" customWidth="1"/>
    <col min="12293" max="12293" width="10.28515625" style="184" customWidth="1"/>
    <col min="12294" max="12294" width="11.5703125" style="184" customWidth="1"/>
    <col min="12295" max="12295" width="8.7109375" style="184" customWidth="1"/>
    <col min="12296" max="12296" width="9.7109375" style="184" customWidth="1"/>
    <col min="12297" max="12297" width="0" style="184" hidden="1" customWidth="1"/>
    <col min="12298" max="12298" width="13.5703125" style="184" bestFit="1" customWidth="1"/>
    <col min="12299" max="12543" width="9.85546875" style="184"/>
    <col min="12544" max="12544" width="3.5703125" style="184" customWidth="1"/>
    <col min="12545" max="12545" width="52.140625" style="184" customWidth="1"/>
    <col min="12546" max="12546" width="9.140625" style="184" customWidth="1"/>
    <col min="12547" max="12547" width="10.28515625" style="184" customWidth="1"/>
    <col min="12548" max="12548" width="1.85546875" style="184" customWidth="1"/>
    <col min="12549" max="12549" width="10.28515625" style="184" customWidth="1"/>
    <col min="12550" max="12550" width="11.5703125" style="184" customWidth="1"/>
    <col min="12551" max="12551" width="8.7109375" style="184" customWidth="1"/>
    <col min="12552" max="12552" width="9.7109375" style="184" customWidth="1"/>
    <col min="12553" max="12553" width="0" style="184" hidden="1" customWidth="1"/>
    <col min="12554" max="12554" width="13.5703125" style="184" bestFit="1" customWidth="1"/>
    <col min="12555" max="12799" width="9.85546875" style="184"/>
    <col min="12800" max="12800" width="3.5703125" style="184" customWidth="1"/>
    <col min="12801" max="12801" width="52.140625" style="184" customWidth="1"/>
    <col min="12802" max="12802" width="9.140625" style="184" customWidth="1"/>
    <col min="12803" max="12803" width="10.28515625" style="184" customWidth="1"/>
    <col min="12804" max="12804" width="1.85546875" style="184" customWidth="1"/>
    <col min="12805" max="12805" width="10.28515625" style="184" customWidth="1"/>
    <col min="12806" max="12806" width="11.5703125" style="184" customWidth="1"/>
    <col min="12807" max="12807" width="8.7109375" style="184" customWidth="1"/>
    <col min="12808" max="12808" width="9.7109375" style="184" customWidth="1"/>
    <col min="12809" max="12809" width="0" style="184" hidden="1" customWidth="1"/>
    <col min="12810" max="12810" width="13.5703125" style="184" bestFit="1" customWidth="1"/>
    <col min="12811" max="13055" width="9.85546875" style="184"/>
    <col min="13056" max="13056" width="3.5703125" style="184" customWidth="1"/>
    <col min="13057" max="13057" width="52.140625" style="184" customWidth="1"/>
    <col min="13058" max="13058" width="9.140625" style="184" customWidth="1"/>
    <col min="13059" max="13059" width="10.28515625" style="184" customWidth="1"/>
    <col min="13060" max="13060" width="1.85546875" style="184" customWidth="1"/>
    <col min="13061" max="13061" width="10.28515625" style="184" customWidth="1"/>
    <col min="13062" max="13062" width="11.5703125" style="184" customWidth="1"/>
    <col min="13063" max="13063" width="8.7109375" style="184" customWidth="1"/>
    <col min="13064" max="13064" width="9.7109375" style="184" customWidth="1"/>
    <col min="13065" max="13065" width="0" style="184" hidden="1" customWidth="1"/>
    <col min="13066" max="13066" width="13.5703125" style="184" bestFit="1" customWidth="1"/>
    <col min="13067" max="13311" width="9.85546875" style="184"/>
    <col min="13312" max="13312" width="3.5703125" style="184" customWidth="1"/>
    <col min="13313" max="13313" width="52.140625" style="184" customWidth="1"/>
    <col min="13314" max="13314" width="9.140625" style="184" customWidth="1"/>
    <col min="13315" max="13315" width="10.28515625" style="184" customWidth="1"/>
    <col min="13316" max="13316" width="1.85546875" style="184" customWidth="1"/>
    <col min="13317" max="13317" width="10.28515625" style="184" customWidth="1"/>
    <col min="13318" max="13318" width="11.5703125" style="184" customWidth="1"/>
    <col min="13319" max="13319" width="8.7109375" style="184" customWidth="1"/>
    <col min="13320" max="13320" width="9.7109375" style="184" customWidth="1"/>
    <col min="13321" max="13321" width="0" style="184" hidden="1" customWidth="1"/>
    <col min="13322" max="13322" width="13.5703125" style="184" bestFit="1" customWidth="1"/>
    <col min="13323" max="13567" width="9.85546875" style="184"/>
    <col min="13568" max="13568" width="3.5703125" style="184" customWidth="1"/>
    <col min="13569" max="13569" width="52.140625" style="184" customWidth="1"/>
    <col min="13570" max="13570" width="9.140625" style="184" customWidth="1"/>
    <col min="13571" max="13571" width="10.28515625" style="184" customWidth="1"/>
    <col min="13572" max="13572" width="1.85546875" style="184" customWidth="1"/>
    <col min="13573" max="13573" width="10.28515625" style="184" customWidth="1"/>
    <col min="13574" max="13574" width="11.5703125" style="184" customWidth="1"/>
    <col min="13575" max="13575" width="8.7109375" style="184" customWidth="1"/>
    <col min="13576" max="13576" width="9.7109375" style="184" customWidth="1"/>
    <col min="13577" max="13577" width="0" style="184" hidden="1" customWidth="1"/>
    <col min="13578" max="13578" width="13.5703125" style="184" bestFit="1" customWidth="1"/>
    <col min="13579" max="13823" width="9.85546875" style="184"/>
    <col min="13824" max="13824" width="3.5703125" style="184" customWidth="1"/>
    <col min="13825" max="13825" width="52.140625" style="184" customWidth="1"/>
    <col min="13826" max="13826" width="9.140625" style="184" customWidth="1"/>
    <col min="13827" max="13827" width="10.28515625" style="184" customWidth="1"/>
    <col min="13828" max="13828" width="1.85546875" style="184" customWidth="1"/>
    <col min="13829" max="13829" width="10.28515625" style="184" customWidth="1"/>
    <col min="13830" max="13830" width="11.5703125" style="184" customWidth="1"/>
    <col min="13831" max="13831" width="8.7109375" style="184" customWidth="1"/>
    <col min="13832" max="13832" width="9.7109375" style="184" customWidth="1"/>
    <col min="13833" max="13833" width="0" style="184" hidden="1" customWidth="1"/>
    <col min="13834" max="13834" width="13.5703125" style="184" bestFit="1" customWidth="1"/>
    <col min="13835" max="14079" width="9.85546875" style="184"/>
    <col min="14080" max="14080" width="3.5703125" style="184" customWidth="1"/>
    <col min="14081" max="14081" width="52.140625" style="184" customWidth="1"/>
    <col min="14082" max="14082" width="9.140625" style="184" customWidth="1"/>
    <col min="14083" max="14083" width="10.28515625" style="184" customWidth="1"/>
    <col min="14084" max="14084" width="1.85546875" style="184" customWidth="1"/>
    <col min="14085" max="14085" width="10.28515625" style="184" customWidth="1"/>
    <col min="14086" max="14086" width="11.5703125" style="184" customWidth="1"/>
    <col min="14087" max="14087" width="8.7109375" style="184" customWidth="1"/>
    <col min="14088" max="14088" width="9.7109375" style="184" customWidth="1"/>
    <col min="14089" max="14089" width="0" style="184" hidden="1" customWidth="1"/>
    <col min="14090" max="14090" width="13.5703125" style="184" bestFit="1" customWidth="1"/>
    <col min="14091" max="14335" width="9.85546875" style="184"/>
    <col min="14336" max="14336" width="3.5703125" style="184" customWidth="1"/>
    <col min="14337" max="14337" width="52.140625" style="184" customWidth="1"/>
    <col min="14338" max="14338" width="9.140625" style="184" customWidth="1"/>
    <col min="14339" max="14339" width="10.28515625" style="184" customWidth="1"/>
    <col min="14340" max="14340" width="1.85546875" style="184" customWidth="1"/>
    <col min="14341" max="14341" width="10.28515625" style="184" customWidth="1"/>
    <col min="14342" max="14342" width="11.5703125" style="184" customWidth="1"/>
    <col min="14343" max="14343" width="8.7109375" style="184" customWidth="1"/>
    <col min="14344" max="14344" width="9.7109375" style="184" customWidth="1"/>
    <col min="14345" max="14345" width="0" style="184" hidden="1" customWidth="1"/>
    <col min="14346" max="14346" width="13.5703125" style="184" bestFit="1" customWidth="1"/>
    <col min="14347" max="14591" width="9.85546875" style="184"/>
    <col min="14592" max="14592" width="3.5703125" style="184" customWidth="1"/>
    <col min="14593" max="14593" width="52.140625" style="184" customWidth="1"/>
    <col min="14594" max="14594" width="9.140625" style="184" customWidth="1"/>
    <col min="14595" max="14595" width="10.28515625" style="184" customWidth="1"/>
    <col min="14596" max="14596" width="1.85546875" style="184" customWidth="1"/>
    <col min="14597" max="14597" width="10.28515625" style="184" customWidth="1"/>
    <col min="14598" max="14598" width="11.5703125" style="184" customWidth="1"/>
    <col min="14599" max="14599" width="8.7109375" style="184" customWidth="1"/>
    <col min="14600" max="14600" width="9.7109375" style="184" customWidth="1"/>
    <col min="14601" max="14601" width="0" style="184" hidden="1" customWidth="1"/>
    <col min="14602" max="14602" width="13.5703125" style="184" bestFit="1" customWidth="1"/>
    <col min="14603" max="14847" width="9.85546875" style="184"/>
    <col min="14848" max="14848" width="3.5703125" style="184" customWidth="1"/>
    <col min="14849" max="14849" width="52.140625" style="184" customWidth="1"/>
    <col min="14850" max="14850" width="9.140625" style="184" customWidth="1"/>
    <col min="14851" max="14851" width="10.28515625" style="184" customWidth="1"/>
    <col min="14852" max="14852" width="1.85546875" style="184" customWidth="1"/>
    <col min="14853" max="14853" width="10.28515625" style="184" customWidth="1"/>
    <col min="14854" max="14854" width="11.5703125" style="184" customWidth="1"/>
    <col min="14855" max="14855" width="8.7109375" style="184" customWidth="1"/>
    <col min="14856" max="14856" width="9.7109375" style="184" customWidth="1"/>
    <col min="14857" max="14857" width="0" style="184" hidden="1" customWidth="1"/>
    <col min="14858" max="14858" width="13.5703125" style="184" bestFit="1" customWidth="1"/>
    <col min="14859" max="15103" width="9.85546875" style="184"/>
    <col min="15104" max="15104" width="3.5703125" style="184" customWidth="1"/>
    <col min="15105" max="15105" width="52.140625" style="184" customWidth="1"/>
    <col min="15106" max="15106" width="9.140625" style="184" customWidth="1"/>
    <col min="15107" max="15107" width="10.28515625" style="184" customWidth="1"/>
    <col min="15108" max="15108" width="1.85546875" style="184" customWidth="1"/>
    <col min="15109" max="15109" width="10.28515625" style="184" customWidth="1"/>
    <col min="15110" max="15110" width="11.5703125" style="184" customWidth="1"/>
    <col min="15111" max="15111" width="8.7109375" style="184" customWidth="1"/>
    <col min="15112" max="15112" width="9.7109375" style="184" customWidth="1"/>
    <col min="15113" max="15113" width="0" style="184" hidden="1" customWidth="1"/>
    <col min="15114" max="15114" width="13.5703125" style="184" bestFit="1" customWidth="1"/>
    <col min="15115" max="15359" width="9.85546875" style="184"/>
    <col min="15360" max="15360" width="3.5703125" style="184" customWidth="1"/>
    <col min="15361" max="15361" width="52.140625" style="184" customWidth="1"/>
    <col min="15362" max="15362" width="9.140625" style="184" customWidth="1"/>
    <col min="15363" max="15363" width="10.28515625" style="184" customWidth="1"/>
    <col min="15364" max="15364" width="1.85546875" style="184" customWidth="1"/>
    <col min="15365" max="15365" width="10.28515625" style="184" customWidth="1"/>
    <col min="15366" max="15366" width="11.5703125" style="184" customWidth="1"/>
    <col min="15367" max="15367" width="8.7109375" style="184" customWidth="1"/>
    <col min="15368" max="15368" width="9.7109375" style="184" customWidth="1"/>
    <col min="15369" max="15369" width="0" style="184" hidden="1" customWidth="1"/>
    <col min="15370" max="15370" width="13.5703125" style="184" bestFit="1" customWidth="1"/>
    <col min="15371" max="15615" width="9.85546875" style="184"/>
    <col min="15616" max="15616" width="3.5703125" style="184" customWidth="1"/>
    <col min="15617" max="15617" width="52.140625" style="184" customWidth="1"/>
    <col min="15618" max="15618" width="9.140625" style="184" customWidth="1"/>
    <col min="15619" max="15619" width="10.28515625" style="184" customWidth="1"/>
    <col min="15620" max="15620" width="1.85546875" style="184" customWidth="1"/>
    <col min="15621" max="15621" width="10.28515625" style="184" customWidth="1"/>
    <col min="15622" max="15622" width="11.5703125" style="184" customWidth="1"/>
    <col min="15623" max="15623" width="8.7109375" style="184" customWidth="1"/>
    <col min="15624" max="15624" width="9.7109375" style="184" customWidth="1"/>
    <col min="15625" max="15625" width="0" style="184" hidden="1" customWidth="1"/>
    <col min="15626" max="15626" width="13.5703125" style="184" bestFit="1" customWidth="1"/>
    <col min="15627" max="15871" width="9.85546875" style="184"/>
    <col min="15872" max="15872" width="3.5703125" style="184" customWidth="1"/>
    <col min="15873" max="15873" width="52.140625" style="184" customWidth="1"/>
    <col min="15874" max="15874" width="9.140625" style="184" customWidth="1"/>
    <col min="15875" max="15875" width="10.28515625" style="184" customWidth="1"/>
    <col min="15876" max="15876" width="1.85546875" style="184" customWidth="1"/>
    <col min="15877" max="15877" width="10.28515625" style="184" customWidth="1"/>
    <col min="15878" max="15878" width="11.5703125" style="184" customWidth="1"/>
    <col min="15879" max="15879" width="8.7109375" style="184" customWidth="1"/>
    <col min="15880" max="15880" width="9.7109375" style="184" customWidth="1"/>
    <col min="15881" max="15881" width="0" style="184" hidden="1" customWidth="1"/>
    <col min="15882" max="15882" width="13.5703125" style="184" bestFit="1" customWidth="1"/>
    <col min="15883" max="16127" width="9.85546875" style="184"/>
    <col min="16128" max="16128" width="3.5703125" style="184" customWidth="1"/>
    <col min="16129" max="16129" width="52.140625" style="184" customWidth="1"/>
    <col min="16130" max="16130" width="9.140625" style="184" customWidth="1"/>
    <col min="16131" max="16131" width="10.28515625" style="184" customWidth="1"/>
    <col min="16132" max="16132" width="1.85546875" style="184" customWidth="1"/>
    <col min="16133" max="16133" width="10.28515625" style="184" customWidth="1"/>
    <col min="16134" max="16134" width="11.5703125" style="184" customWidth="1"/>
    <col min="16135" max="16135" width="8.7109375" style="184" customWidth="1"/>
    <col min="16136" max="16136" width="9.7109375" style="184" customWidth="1"/>
    <col min="16137" max="16137" width="0" style="184" hidden="1" customWidth="1"/>
    <col min="16138" max="16138" width="13.5703125" style="184" bestFit="1" customWidth="1"/>
    <col min="16139" max="16384" width="9.85546875" style="184"/>
  </cols>
  <sheetData>
    <row r="1" spans="1:11" ht="15.75" x14ac:dyDescent="0.25">
      <c r="B1" s="322" t="s">
        <v>105</v>
      </c>
      <c r="C1" s="322"/>
      <c r="D1" s="182"/>
      <c r="E1" s="182"/>
      <c r="F1" s="182"/>
      <c r="G1" s="182"/>
      <c r="H1" s="183"/>
      <c r="I1" s="183"/>
      <c r="J1" s="183"/>
      <c r="K1" s="183"/>
    </row>
    <row r="2" spans="1:11" ht="6" customHeight="1" x14ac:dyDescent="0.2">
      <c r="A2" s="185"/>
      <c r="B2" s="186"/>
      <c r="C2" s="187"/>
      <c r="D2" s="321"/>
      <c r="E2" s="321"/>
      <c r="F2" s="321"/>
      <c r="G2" s="321"/>
      <c r="H2" s="188"/>
      <c r="I2" s="189"/>
    </row>
    <row r="3" spans="1:11" ht="15.75" customHeight="1" x14ac:dyDescent="0.2">
      <c r="B3" s="323" t="s">
        <v>147</v>
      </c>
      <c r="C3" s="323"/>
      <c r="D3" s="190"/>
      <c r="E3" s="190"/>
      <c r="F3" s="190"/>
      <c r="G3" s="190"/>
      <c r="H3" s="191"/>
      <c r="I3" s="191"/>
      <c r="J3" s="191"/>
      <c r="K3" s="191"/>
    </row>
    <row r="4" spans="1:11" ht="12.75" customHeight="1" x14ac:dyDescent="0.25">
      <c r="A4" s="185"/>
      <c r="B4" s="192"/>
      <c r="C4" s="193"/>
      <c r="D4" s="194"/>
      <c r="E4" s="194"/>
      <c r="F4" s="194"/>
      <c r="G4" s="195"/>
      <c r="H4" s="188"/>
      <c r="I4" s="189"/>
    </row>
    <row r="5" spans="1:11" ht="12.75" customHeight="1" x14ac:dyDescent="0.25">
      <c r="A5" s="185"/>
      <c r="B5" s="192"/>
      <c r="C5" s="193"/>
      <c r="D5" s="194"/>
      <c r="E5" s="194"/>
      <c r="F5" s="194"/>
      <c r="G5" s="195"/>
      <c r="H5" s="188"/>
      <c r="I5" s="189"/>
    </row>
    <row r="6" spans="1:11" s="200" customFormat="1" x14ac:dyDescent="0.2">
      <c r="A6" s="185"/>
      <c r="B6" s="185"/>
      <c r="C6" s="196"/>
      <c r="D6" s="185"/>
      <c r="E6" s="185"/>
      <c r="F6" s="290"/>
      <c r="G6" s="185"/>
      <c r="H6" s="197"/>
      <c r="I6" s="198"/>
      <c r="J6" s="199"/>
    </row>
    <row r="7" spans="1:11" s="200" customFormat="1" x14ac:dyDescent="0.2">
      <c r="A7" s="201"/>
      <c r="B7" s="45" t="s">
        <v>0</v>
      </c>
      <c r="C7" s="202"/>
      <c r="D7" s="185"/>
      <c r="E7" s="185"/>
      <c r="F7" s="290"/>
      <c r="G7" s="185"/>
      <c r="H7" s="197"/>
      <c r="I7" s="198"/>
      <c r="J7" s="198"/>
    </row>
    <row r="8" spans="1:11" s="200" customFormat="1" ht="13.5" customHeight="1" x14ac:dyDescent="0.2">
      <c r="A8" s="185"/>
      <c r="B8" s="269" t="s">
        <v>59</v>
      </c>
      <c r="C8" s="150">
        <v>820</v>
      </c>
      <c r="D8" s="185"/>
      <c r="E8" s="185"/>
      <c r="F8" s="290"/>
      <c r="G8" s="185"/>
      <c r="H8" s="197"/>
      <c r="I8" s="198"/>
      <c r="J8" s="198"/>
    </row>
    <row r="9" spans="1:11" s="200" customFormat="1" x14ac:dyDescent="0.2">
      <c r="A9" s="196"/>
      <c r="B9" s="269" t="s">
        <v>106</v>
      </c>
      <c r="C9" s="150">
        <v>873</v>
      </c>
      <c r="D9" s="185"/>
      <c r="E9" s="185"/>
      <c r="F9" s="290"/>
      <c r="G9" s="185"/>
      <c r="H9" s="197"/>
      <c r="I9" s="198"/>
      <c r="J9" s="198"/>
    </row>
    <row r="10" spans="1:11" s="200" customFormat="1" x14ac:dyDescent="0.2">
      <c r="A10" s="196"/>
      <c r="B10" s="269" t="s">
        <v>107</v>
      </c>
      <c r="C10" s="150">
        <v>98</v>
      </c>
      <c r="D10" s="185"/>
      <c r="E10" s="185"/>
      <c r="F10" s="203"/>
      <c r="G10" s="185"/>
      <c r="H10" s="197"/>
      <c r="I10" s="198"/>
      <c r="J10" s="198"/>
    </row>
    <row r="11" spans="1:11" s="200" customFormat="1" x14ac:dyDescent="0.2">
      <c r="A11" s="196"/>
      <c r="B11" s="269" t="s">
        <v>70</v>
      </c>
      <c r="C11" s="150">
        <v>944</v>
      </c>
      <c r="D11" s="185"/>
      <c r="E11" s="185"/>
      <c r="F11" s="204"/>
      <c r="G11" s="185"/>
      <c r="H11" s="197"/>
      <c r="I11" s="198"/>
      <c r="J11" s="198"/>
    </row>
    <row r="12" spans="1:11" ht="5.25" customHeight="1" x14ac:dyDescent="0.2">
      <c r="A12" s="196"/>
      <c r="B12" s="196"/>
      <c r="C12" s="301"/>
      <c r="D12" s="206"/>
      <c r="E12" s="206"/>
      <c r="F12" s="185"/>
      <c r="G12" s="185"/>
      <c r="H12" s="197"/>
    </row>
    <row r="13" spans="1:11" s="200" customFormat="1" x14ac:dyDescent="0.2">
      <c r="A13" s="196"/>
      <c r="B13" s="207" t="s">
        <v>23</v>
      </c>
      <c r="C13" s="208">
        <f>SUM(C8:C11)</f>
        <v>2735</v>
      </c>
      <c r="D13" s="206"/>
      <c r="E13" s="185"/>
      <c r="F13" s="185"/>
      <c r="G13" s="185"/>
      <c r="H13" s="197"/>
      <c r="I13" s="198"/>
      <c r="J13" s="198"/>
    </row>
    <row r="14" spans="1:11" s="200" customFormat="1" ht="7.5" customHeight="1" x14ac:dyDescent="0.2">
      <c r="A14" s="196"/>
      <c r="B14" s="207"/>
      <c r="C14" s="209"/>
      <c r="D14" s="206"/>
      <c r="E14" s="185"/>
      <c r="F14" s="185"/>
      <c r="G14" s="185"/>
      <c r="H14" s="197"/>
      <c r="I14" s="198"/>
      <c r="J14" s="198"/>
    </row>
    <row r="15" spans="1:11" s="200" customFormat="1" x14ac:dyDescent="0.2">
      <c r="A15" s="196"/>
      <c r="B15" s="196"/>
      <c r="C15" s="205"/>
      <c r="D15" s="206"/>
      <c r="E15" s="210"/>
      <c r="F15" s="185"/>
      <c r="G15" s="185"/>
      <c r="H15" s="197"/>
      <c r="I15" s="198"/>
      <c r="J15" s="198"/>
    </row>
    <row r="16" spans="1:11" s="200" customFormat="1" ht="14.25" x14ac:dyDescent="0.2">
      <c r="A16" s="211"/>
      <c r="B16" s="45" t="s">
        <v>1</v>
      </c>
      <c r="C16" s="212"/>
      <c r="D16" s="206"/>
      <c r="E16" s="206"/>
      <c r="F16" s="213"/>
      <c r="G16" s="185"/>
      <c r="H16" s="197"/>
      <c r="I16" s="198"/>
      <c r="J16" s="198"/>
    </row>
    <row r="17" spans="1:10" s="200" customFormat="1" ht="12.75" customHeight="1" x14ac:dyDescent="0.2">
      <c r="A17" s="196"/>
      <c r="B17" s="269" t="s">
        <v>52</v>
      </c>
      <c r="C17" s="150">
        <v>6.8</v>
      </c>
      <c r="D17" s="185"/>
      <c r="E17" s="185"/>
      <c r="F17" s="213"/>
      <c r="G17" s="185"/>
      <c r="H17" s="197"/>
      <c r="I17" s="198"/>
      <c r="J17" s="198"/>
    </row>
    <row r="18" spans="1:10" s="200" customFormat="1" ht="12.75" customHeight="1" x14ac:dyDescent="0.2">
      <c r="A18" s="196"/>
      <c r="B18" s="269" t="s">
        <v>108</v>
      </c>
      <c r="C18" s="150">
        <v>9.1999999999999993</v>
      </c>
      <c r="D18" s="185"/>
      <c r="E18" s="185"/>
      <c r="F18" s="213"/>
      <c r="G18" s="185"/>
      <c r="H18" s="197"/>
      <c r="I18" s="198"/>
      <c r="J18" s="198"/>
    </row>
    <row r="19" spans="1:10" s="200" customFormat="1" ht="12.75" customHeight="1" x14ac:dyDescent="0.2">
      <c r="A19" s="196"/>
      <c r="B19" s="269" t="s">
        <v>109</v>
      </c>
      <c r="C19" s="150">
        <v>4.75</v>
      </c>
      <c r="D19" s="185"/>
      <c r="E19" s="185"/>
      <c r="F19" s="213"/>
      <c r="G19" s="185"/>
      <c r="H19" s="197"/>
      <c r="I19" s="198"/>
      <c r="J19" s="198"/>
    </row>
    <row r="20" spans="1:10" s="200" customFormat="1" ht="12.75" customHeight="1" x14ac:dyDescent="0.2">
      <c r="A20" s="196"/>
      <c r="B20" s="269" t="s">
        <v>110</v>
      </c>
      <c r="C20" s="150">
        <v>12.1</v>
      </c>
      <c r="D20" s="185"/>
      <c r="E20" s="185"/>
      <c r="F20" s="213"/>
      <c r="G20" s="185"/>
      <c r="H20" s="197"/>
      <c r="I20" s="198"/>
      <c r="J20" s="198"/>
    </row>
    <row r="21" spans="1:10" ht="5.25" customHeight="1" x14ac:dyDescent="0.2">
      <c r="A21" s="196"/>
      <c r="B21" s="196"/>
      <c r="C21" s="302"/>
      <c r="D21" s="185"/>
      <c r="E21" s="185"/>
      <c r="F21" s="185"/>
      <c r="G21" s="185"/>
      <c r="H21" s="197"/>
    </row>
    <row r="22" spans="1:10" ht="12.75" customHeight="1" x14ac:dyDescent="0.2">
      <c r="A22" s="196"/>
      <c r="B22" s="214" t="s">
        <v>23</v>
      </c>
      <c r="C22" s="215">
        <f>SUM(C17:C20)</f>
        <v>32.85</v>
      </c>
      <c r="D22" s="185"/>
      <c r="E22" s="185"/>
      <c r="F22" s="185"/>
      <c r="G22" s="185"/>
      <c r="H22" s="197"/>
    </row>
    <row r="23" spans="1:10" ht="7.5" customHeight="1" x14ac:dyDescent="0.2">
      <c r="A23" s="196"/>
      <c r="B23" s="196"/>
      <c r="C23" s="196"/>
      <c r="D23" s="185"/>
      <c r="E23" s="185"/>
      <c r="F23" s="185"/>
      <c r="G23" s="185"/>
      <c r="H23" s="197"/>
    </row>
    <row r="24" spans="1:10" ht="12.75" customHeight="1" x14ac:dyDescent="0.2">
      <c r="A24" s="196"/>
      <c r="B24" s="196"/>
      <c r="C24" s="196"/>
      <c r="D24" s="185"/>
      <c r="E24" s="185"/>
      <c r="F24" s="185"/>
      <c r="G24" s="185"/>
      <c r="H24" s="197"/>
    </row>
    <row r="25" spans="1:10" ht="12.75" customHeight="1" x14ac:dyDescent="0.2">
      <c r="A25" s="300"/>
      <c r="B25" s="45" t="s">
        <v>71</v>
      </c>
      <c r="C25" s="216"/>
      <c r="D25" s="185"/>
      <c r="E25" s="185"/>
      <c r="F25" s="185"/>
      <c r="G25" s="185"/>
      <c r="H25" s="197"/>
    </row>
    <row r="26" spans="1:10" ht="12.75" customHeight="1" x14ac:dyDescent="0.2">
      <c r="A26" s="217"/>
      <c r="B26" s="269" t="s">
        <v>20</v>
      </c>
      <c r="C26" s="150">
        <v>148</v>
      </c>
      <c r="D26" s="185"/>
      <c r="E26" s="185"/>
      <c r="F26" s="185"/>
      <c r="G26" s="185"/>
      <c r="H26" s="197"/>
    </row>
    <row r="27" spans="1:10" ht="12.75" customHeight="1" x14ac:dyDescent="0.2">
      <c r="A27" s="196"/>
      <c r="B27" s="269" t="s">
        <v>2</v>
      </c>
      <c r="C27" s="150">
        <v>27</v>
      </c>
      <c r="D27" s="185"/>
      <c r="E27" s="185"/>
      <c r="F27" s="185"/>
      <c r="G27" s="185"/>
      <c r="H27" s="197"/>
    </row>
    <row r="28" spans="1:10" ht="12.75" customHeight="1" x14ac:dyDescent="0.2">
      <c r="A28" s="196"/>
      <c r="B28" s="269" t="s">
        <v>13</v>
      </c>
      <c r="C28" s="150">
        <v>79</v>
      </c>
      <c r="D28" s="185"/>
      <c r="E28" s="185"/>
      <c r="F28" s="185"/>
      <c r="G28" s="185"/>
      <c r="H28" s="197"/>
    </row>
    <row r="29" spans="1:10" ht="12.75" customHeight="1" x14ac:dyDescent="0.2">
      <c r="A29" s="196"/>
      <c r="B29" s="269" t="s">
        <v>111</v>
      </c>
      <c r="C29" s="150">
        <v>3</v>
      </c>
      <c r="D29" s="185"/>
      <c r="E29" s="185"/>
      <c r="F29" s="185"/>
      <c r="G29" s="185"/>
      <c r="H29" s="197"/>
    </row>
    <row r="30" spans="1:10" ht="12.75" customHeight="1" x14ac:dyDescent="0.2">
      <c r="A30" s="196"/>
      <c r="B30" s="269" t="s">
        <v>93</v>
      </c>
      <c r="C30" s="150">
        <v>34</v>
      </c>
      <c r="D30" s="185"/>
      <c r="E30" s="185"/>
      <c r="F30" s="185"/>
      <c r="G30" s="185"/>
      <c r="H30" s="197"/>
    </row>
    <row r="31" spans="1:10" ht="12.75" customHeight="1" x14ac:dyDescent="0.2">
      <c r="A31" s="196"/>
      <c r="B31" s="269" t="s">
        <v>21</v>
      </c>
      <c r="C31" s="150">
        <v>212</v>
      </c>
      <c r="D31" s="185"/>
      <c r="E31" s="185"/>
      <c r="F31" s="185"/>
      <c r="G31" s="185"/>
      <c r="H31" s="197"/>
    </row>
    <row r="32" spans="1:10" ht="5.25" customHeight="1" x14ac:dyDescent="0.2">
      <c r="A32" s="220"/>
      <c r="B32" s="221"/>
      <c r="C32" s="303"/>
      <c r="D32" s="185"/>
      <c r="E32" s="185"/>
      <c r="F32" s="185"/>
      <c r="G32" s="185"/>
      <c r="H32" s="197"/>
    </row>
    <row r="33" spans="1:8" ht="12.75" customHeight="1" x14ac:dyDescent="0.2">
      <c r="A33" s="220"/>
      <c r="B33" s="207" t="s">
        <v>23</v>
      </c>
      <c r="C33" s="222">
        <f>SUM(C26:C31)</f>
        <v>503</v>
      </c>
      <c r="D33" s="185"/>
      <c r="E33" s="185"/>
      <c r="F33" s="185"/>
      <c r="G33" s="185"/>
      <c r="H33" s="197"/>
    </row>
    <row r="34" spans="1:8" ht="12.75" customHeight="1" x14ac:dyDescent="0.2">
      <c r="A34" s="196"/>
      <c r="B34" s="196"/>
      <c r="C34" s="196"/>
      <c r="D34" s="185"/>
      <c r="E34" s="185"/>
      <c r="F34" s="185"/>
      <c r="G34" s="185"/>
      <c r="H34" s="223"/>
    </row>
    <row r="35" spans="1:8" ht="12.75" customHeight="1" x14ac:dyDescent="0.2">
      <c r="A35" s="196"/>
      <c r="B35" s="196"/>
      <c r="C35" s="196"/>
      <c r="D35" s="185"/>
      <c r="E35" s="185"/>
      <c r="F35" s="185"/>
      <c r="G35" s="185"/>
      <c r="H35" s="197"/>
    </row>
    <row r="36" spans="1:8" ht="12.75" customHeight="1" x14ac:dyDescent="0.2">
      <c r="A36" s="196"/>
      <c r="B36" s="224"/>
      <c r="C36" s="225"/>
      <c r="D36" s="226"/>
      <c r="E36" s="226"/>
      <c r="F36" s="213"/>
      <c r="G36" s="185"/>
      <c r="H36" s="197"/>
    </row>
    <row r="37" spans="1:8" x14ac:dyDescent="0.2">
      <c r="A37" s="185"/>
      <c r="B37" s="185"/>
      <c r="C37" s="196"/>
      <c r="D37" s="227"/>
      <c r="E37" s="227"/>
      <c r="F37" s="228"/>
      <c r="G37" s="185"/>
    </row>
  </sheetData>
  <mergeCells count="3">
    <mergeCell ref="D2:G2"/>
    <mergeCell ref="B1:C1"/>
    <mergeCell ref="B3:C3"/>
  </mergeCells>
  <printOptions horizontalCentered="1"/>
  <pageMargins left="0.59055118110236227" right="0.59055118110236227" top="0.98425196850393704" bottom="0.59055118110236227" header="0.51181102362204722" footer="0.51181102362204722"/>
  <pageSetup paperSize="9" firstPageNumber="107" orientation="portrait" useFirstPageNumber="1" r:id="rId1"/>
  <headerFooter alignWithMargins="0">
    <oddHeader xml:space="preserve">&amp;C </oddHeader>
    <oddFooter>&amp;C&amp;"+,Regular"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Forsíða </vt:lpstr>
      <vt:lpstr>Inngangur</vt:lpstr>
      <vt:lpstr>Lánast-Rekstraryfirlit</vt:lpstr>
      <vt:lpstr>Lánast-Efnahagsreikn </vt:lpstr>
      <vt:lpstr>Lánast-Útlán-innlán</vt:lpstr>
      <vt:lpstr>Lánast-eigið fé</vt:lpstr>
      <vt:lpstr>Verðbréfaf-Rekst og efnaha</vt:lpstr>
      <vt:lpstr>Rekstrarfél-Rekst og efnaha </vt:lpstr>
      <vt:lpstr>I Starfsmannafjöldi fft. </vt:lpstr>
      <vt:lpstr>II Starfsmannafjöldi fft. </vt:lpstr>
      <vt:lpstr>Afgreiðslur banka og sparisjóða</vt:lpstr>
      <vt:lpstr>'Afgreiðslur banka og sparisjóða'!Print_Area</vt:lpstr>
      <vt:lpstr>'I Starfsmannafjöldi fft. '!Print_Area</vt:lpstr>
      <vt:lpstr>'II Starfsmannafjöldi fft. '!Print_Area</vt:lpstr>
      <vt:lpstr>'Lánast-Efnahagsreikn '!Print_Area</vt:lpstr>
      <vt:lpstr>'Lánast-eigið fé'!Print_Area</vt:lpstr>
      <vt:lpstr>'Lánast-Rekstraryfirlit'!Print_Area</vt:lpstr>
      <vt:lpstr>'Lánast-Útlán-innlán'!Print_Area</vt:lpstr>
      <vt:lpstr>'Rekstrarfél-Rekst og efnaha '!Print_Area</vt:lpstr>
      <vt:lpstr>'Verðbréfaf-Rekst og efnaha'!Print_Area</vt:lpstr>
      <vt:lpstr>'Lánast-Efnahagsreikn '!Print_Titles</vt:lpstr>
      <vt:lpstr>'Lánast-eigið fé'!Print_Titles</vt:lpstr>
    </vt:vector>
  </TitlesOfParts>
  <Company>FME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Þorsteinn E. Marinósson</dc:creator>
  <cp:lastModifiedBy>FME Sigurður Valgeirsson</cp:lastModifiedBy>
  <cp:lastPrinted>2019-06-12T10:03:35Z</cp:lastPrinted>
  <dcterms:created xsi:type="dcterms:W3CDTF">2006-06-19T15:05:47Z</dcterms:created>
  <dcterms:modified xsi:type="dcterms:W3CDTF">2019-06-13T08:35:13Z</dcterms:modified>
</cp:coreProperties>
</file>